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embeddings/oleObject7.bin" ContentType="application/vnd.openxmlformats-officedocument.oleObject"/>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showInkAnnotation="0" codeName="ThisWorkbook" defaultThemeVersion="124226"/>
  <bookViews>
    <workbookView xWindow="-795" yWindow="-210" windowWidth="15600" windowHeight="5100" tabRatio="959"/>
  </bookViews>
  <sheets>
    <sheet name="Cost Estimate Sheet" sheetId="1" r:id="rId1"/>
    <sheet name="Project Plan &amp; Timelines" sheetId="10" r:id="rId2"/>
    <sheet name="Summary" sheetId="8" r:id="rId3"/>
    <sheet name="Requirements at Client Side" sheetId="5" r:id="rId4"/>
    <sheet name="Setting up of Units" sheetId="6" r:id="rId5"/>
    <sheet name="Operations Cost" sheetId="2" r:id="rId6"/>
    <sheet name="Deployment Infra-eOffice" sheetId="3" r:id="rId7"/>
    <sheet name="Deployment Infra-SPARROW" sheetId="4" r:id="rId8"/>
    <sheet name="Manpower Resources" sheetId="11" r:id="rId9"/>
    <sheet name="Indicative Work Profiles" sheetId="14" r:id="rId10"/>
    <sheet name="Infrastructure" sheetId="13" r:id="rId11"/>
    <sheet name="Gap Assessment" sheetId="9" r:id="rId12"/>
    <sheet name="GEM LINKS" sheetId="15" r:id="rId13"/>
  </sheets>
  <calcPr calcId="125725"/>
</workbook>
</file>

<file path=xl/calcChain.xml><?xml version="1.0" encoding="utf-8"?>
<calcChain xmlns="http://schemas.openxmlformats.org/spreadsheetml/2006/main">
  <c r="T73" i="1"/>
  <c r="S73"/>
  <c r="P65"/>
  <c r="Q65" s="1"/>
  <c r="R65" s="1"/>
  <c r="P64"/>
  <c r="Q64" s="1"/>
  <c r="R64" s="1"/>
  <c r="P63"/>
  <c r="Q63" s="1"/>
  <c r="R63" s="1"/>
  <c r="T58"/>
  <c r="S58"/>
  <c r="R58"/>
  <c r="Q58"/>
  <c r="P58"/>
  <c r="T51"/>
  <c r="S51"/>
  <c r="T48"/>
  <c r="S48"/>
  <c r="R48"/>
  <c r="Q48"/>
  <c r="P48"/>
  <c r="T45"/>
  <c r="S45"/>
  <c r="H61"/>
  <c r="G12"/>
  <c r="P61" l="1"/>
  <c r="Q61" s="1"/>
  <c r="R61" s="1"/>
  <c r="E41" l="1"/>
  <c r="E40"/>
  <c r="E39"/>
  <c r="E36"/>
  <c r="E35"/>
  <c r="E34"/>
  <c r="E31"/>
  <c r="G41"/>
  <c r="G40"/>
  <c r="G39"/>
  <c r="G36"/>
  <c r="G35"/>
  <c r="G34"/>
  <c r="G31"/>
  <c r="G30"/>
  <c r="G27"/>
  <c r="G26"/>
  <c r="G22"/>
  <c r="G21"/>
  <c r="G25"/>
  <c r="G11"/>
  <c r="G20"/>
  <c r="G10"/>
  <c r="G19"/>
  <c r="G38"/>
  <c r="G33"/>
  <c r="G29"/>
  <c r="G24"/>
  <c r="G18"/>
  <c r="G9"/>
  <c r="G37"/>
  <c r="G32"/>
  <c r="G28"/>
  <c r="G23"/>
  <c r="G17"/>
  <c r="G8"/>
  <c r="Q72" l="1"/>
  <c r="Q69"/>
  <c r="S72" l="1"/>
  <c r="S69"/>
  <c r="P67"/>
  <c r="H45"/>
  <c r="Q67" l="1"/>
  <c r="T72"/>
  <c r="R72"/>
  <c r="T69"/>
  <c r="T67"/>
  <c r="R69"/>
  <c r="O59"/>
  <c r="H52" i="4"/>
  <c r="H54" s="1"/>
  <c r="R51"/>
  <c r="R50"/>
  <c r="R49"/>
  <c r="R52" s="1"/>
  <c r="R54" s="1"/>
  <c r="P51"/>
  <c r="P50"/>
  <c r="P49"/>
  <c r="P52" s="1"/>
  <c r="P54" s="1"/>
  <c r="N51"/>
  <c r="N50"/>
  <c r="N49"/>
  <c r="L51"/>
  <c r="L50"/>
  <c r="L49"/>
  <c r="J51"/>
  <c r="J50"/>
  <c r="J49"/>
  <c r="H51"/>
  <c r="H50"/>
  <c r="H49"/>
  <c r="F51"/>
  <c r="F50"/>
  <c r="F49"/>
  <c r="D51"/>
  <c r="D50"/>
  <c r="D49"/>
  <c r="R55" i="3"/>
  <c r="R54"/>
  <c r="R53"/>
  <c r="P55"/>
  <c r="P54"/>
  <c r="P53"/>
  <c r="N55"/>
  <c r="N54"/>
  <c r="N53"/>
  <c r="L55"/>
  <c r="L54"/>
  <c r="L53"/>
  <c r="L56" s="1"/>
  <c r="J55"/>
  <c r="J54"/>
  <c r="J53"/>
  <c r="H55"/>
  <c r="H54"/>
  <c r="H53"/>
  <c r="F55"/>
  <c r="F54"/>
  <c r="F53"/>
  <c r="D55"/>
  <c r="D54"/>
  <c r="D53"/>
  <c r="S67" i="1" l="1"/>
  <c r="R67"/>
  <c r="N52" i="4"/>
  <c r="N54" s="1"/>
  <c r="L52"/>
  <c r="F52"/>
  <c r="F54" s="1"/>
  <c r="D52"/>
  <c r="D53" s="1"/>
  <c r="J52"/>
  <c r="J54" s="1"/>
  <c r="L54"/>
  <c r="L53"/>
  <c r="D54"/>
  <c r="F53"/>
  <c r="R53"/>
  <c r="P53"/>
  <c r="N53"/>
  <c r="H53"/>
  <c r="H56" i="3"/>
  <c r="H57" s="1"/>
  <c r="P56"/>
  <c r="P57" s="1"/>
  <c r="F56"/>
  <c r="F58" s="1"/>
  <c r="R56"/>
  <c r="R57" s="1"/>
  <c r="N56"/>
  <c r="N58" s="1"/>
  <c r="D56"/>
  <c r="D58" s="1"/>
  <c r="J56"/>
  <c r="J58" s="1"/>
  <c r="L58"/>
  <c r="L57"/>
  <c r="P58"/>
  <c r="J57" i="1"/>
  <c r="H58" i="3" l="1"/>
  <c r="J53" i="4"/>
  <c r="D57" i="3"/>
  <c r="R58"/>
  <c r="N57"/>
  <c r="J57"/>
  <c r="F57"/>
  <c r="H48" i="1"/>
  <c r="H16" l="1"/>
  <c r="P66" s="1"/>
  <c r="Q66" s="1"/>
  <c r="R66" s="1"/>
  <c r="H12"/>
  <c r="P59" s="1"/>
  <c r="Q59" s="1"/>
  <c r="R59" s="1"/>
  <c r="R40" i="4" l="1"/>
  <c r="R39"/>
  <c r="R38"/>
  <c r="R37"/>
  <c r="R36"/>
  <c r="R35"/>
  <c r="R34"/>
  <c r="R33"/>
  <c r="R32"/>
  <c r="P40"/>
  <c r="P39"/>
  <c r="P38"/>
  <c r="P37"/>
  <c r="P35"/>
  <c r="P34"/>
  <c r="P33"/>
  <c r="P32"/>
  <c r="N40"/>
  <c r="N39"/>
  <c r="N38"/>
  <c r="N37"/>
  <c r="N34"/>
  <c r="N33"/>
  <c r="N32"/>
  <c r="L40"/>
  <c r="L39"/>
  <c r="L38"/>
  <c r="L37"/>
  <c r="L33"/>
  <c r="L32"/>
  <c r="J40"/>
  <c r="J39"/>
  <c r="J38"/>
  <c r="J37"/>
  <c r="J33"/>
  <c r="J32"/>
  <c r="H40"/>
  <c r="H39"/>
  <c r="H38"/>
  <c r="H37"/>
  <c r="H33"/>
  <c r="H32"/>
  <c r="F40"/>
  <c r="F39"/>
  <c r="F38"/>
  <c r="F37"/>
  <c r="F33"/>
  <c r="F32"/>
  <c r="D40"/>
  <c r="D39"/>
  <c r="D38"/>
  <c r="D37"/>
  <c r="D33"/>
  <c r="D32"/>
  <c r="R44" i="3" l="1"/>
  <c r="R43"/>
  <c r="R42"/>
  <c r="R41"/>
  <c r="R40"/>
  <c r="R39"/>
  <c r="R38"/>
  <c r="R37"/>
  <c r="R36"/>
  <c r="R35"/>
  <c r="P44"/>
  <c r="P43"/>
  <c r="P42"/>
  <c r="P41"/>
  <c r="P38"/>
  <c r="P37"/>
  <c r="P36"/>
  <c r="P35"/>
  <c r="N44"/>
  <c r="N43"/>
  <c r="N42"/>
  <c r="N41"/>
  <c r="N37"/>
  <c r="N36"/>
  <c r="N35"/>
  <c r="L44"/>
  <c r="L43"/>
  <c r="L42"/>
  <c r="L41"/>
  <c r="L37"/>
  <c r="L36"/>
  <c r="L35"/>
  <c r="J44"/>
  <c r="J43"/>
  <c r="J42"/>
  <c r="J41"/>
  <c r="J36"/>
  <c r="J35"/>
  <c r="H44"/>
  <c r="H43"/>
  <c r="H42"/>
  <c r="H41"/>
  <c r="H36"/>
  <c r="H35"/>
  <c r="F44"/>
  <c r="F43"/>
  <c r="F42"/>
  <c r="F41"/>
  <c r="F36"/>
  <c r="F35"/>
  <c r="D44"/>
  <c r="D43"/>
  <c r="D42"/>
  <c r="D41"/>
  <c r="D36"/>
  <c r="D35"/>
  <c r="F27" i="1" l="1"/>
  <c r="F41"/>
  <c r="F40"/>
  <c r="F39"/>
  <c r="F36"/>
  <c r="F35"/>
  <c r="F34"/>
  <c r="F31"/>
  <c r="F30"/>
  <c r="F26"/>
  <c r="F22"/>
  <c r="F21"/>
  <c r="E38"/>
  <c r="E37"/>
  <c r="H11" l="1"/>
  <c r="H10"/>
  <c r="H38"/>
  <c r="H9"/>
  <c r="H8"/>
  <c r="H37"/>
  <c r="E17"/>
  <c r="H35"/>
  <c r="O52"/>
  <c r="E30"/>
  <c r="H30" s="1"/>
  <c r="E27"/>
  <c r="H27" s="1"/>
  <c r="E26"/>
  <c r="E22"/>
  <c r="E21"/>
  <c r="M22" i="11"/>
  <c r="L22"/>
  <c r="K22"/>
  <c r="J22"/>
  <c r="I22"/>
  <c r="H22"/>
  <c r="G22"/>
  <c r="F22"/>
  <c r="E33" i="1"/>
  <c r="E32"/>
  <c r="E29"/>
  <c r="E28"/>
  <c r="E25"/>
  <c r="O44" s="1"/>
  <c r="E24"/>
  <c r="E23"/>
  <c r="E20"/>
  <c r="O43" s="1"/>
  <c r="E19"/>
  <c r="O42" s="1"/>
  <c r="E18"/>
  <c r="O53" l="1"/>
  <c r="H40"/>
  <c r="P56" s="1"/>
  <c r="Q56" s="1"/>
  <c r="O56"/>
  <c r="H39"/>
  <c r="P55" s="1"/>
  <c r="O55"/>
  <c r="H41"/>
  <c r="P57" s="1"/>
  <c r="Q57" s="1"/>
  <c r="O57"/>
  <c r="O40"/>
  <c r="O41"/>
  <c r="H34"/>
  <c r="H21"/>
  <c r="H22"/>
  <c r="H26"/>
  <c r="H19"/>
  <c r="P42" s="1"/>
  <c r="Q42" s="1"/>
  <c r="R42" s="1"/>
  <c r="H18"/>
  <c r="H23"/>
  <c r="H17"/>
  <c r="H20"/>
  <c r="P43" s="1"/>
  <c r="Q43" s="1"/>
  <c r="R43" s="1"/>
  <c r="H32"/>
  <c r="H24"/>
  <c r="H33"/>
  <c r="H28"/>
  <c r="H29"/>
  <c r="H25"/>
  <c r="P44" s="1"/>
  <c r="H13"/>
  <c r="Q44" l="1"/>
  <c r="P45"/>
  <c r="Q55"/>
  <c r="R55" s="1"/>
  <c r="P52"/>
  <c r="Q52" s="1"/>
  <c r="P53"/>
  <c r="Q53" s="1"/>
  <c r="S57"/>
  <c r="S56"/>
  <c r="R56"/>
  <c r="T56"/>
  <c r="R57"/>
  <c r="P40"/>
  <c r="Q40" s="1"/>
  <c r="P41"/>
  <c r="Q41" s="1"/>
  <c r="R41" s="1"/>
  <c r="H53"/>
  <c r="H52"/>
  <c r="H51"/>
  <c r="H50"/>
  <c r="R44" l="1"/>
  <c r="R45" s="1"/>
  <c r="Q45"/>
  <c r="T55"/>
  <c r="S55"/>
  <c r="T53"/>
  <c r="R53"/>
  <c r="S53"/>
  <c r="S52"/>
  <c r="T52"/>
  <c r="R52"/>
  <c r="T57"/>
  <c r="P47"/>
  <c r="Q47" s="1"/>
  <c r="R47" s="1"/>
  <c r="R40"/>
  <c r="P46"/>
  <c r="I4" i="10"/>
  <c r="H5" s="1"/>
  <c r="I5" s="1"/>
  <c r="M14" i="11"/>
  <c r="L14"/>
  <c r="K14"/>
  <c r="I14"/>
  <c r="H14"/>
  <c r="G14"/>
  <c r="F14"/>
  <c r="J14"/>
  <c r="H54" i="1"/>
  <c r="G18" i="11"/>
  <c r="G8"/>
  <c r="G11"/>
  <c r="H18"/>
  <c r="H8"/>
  <c r="H11"/>
  <c r="I18"/>
  <c r="I8"/>
  <c r="I11"/>
  <c r="J18"/>
  <c r="H36" i="1" s="1"/>
  <c r="J11" i="11"/>
  <c r="J8"/>
  <c r="K18"/>
  <c r="K8"/>
  <c r="K11"/>
  <c r="L18"/>
  <c r="L8"/>
  <c r="L11"/>
  <c r="M18"/>
  <c r="M8"/>
  <c r="M11"/>
  <c r="F18"/>
  <c r="F8"/>
  <c r="F11"/>
  <c r="D32" i="3"/>
  <c r="D33"/>
  <c r="D34"/>
  <c r="F16" i="10"/>
  <c r="F14"/>
  <c r="F8"/>
  <c r="G4"/>
  <c r="F5" s="1"/>
  <c r="L30" i="4"/>
  <c r="L31"/>
  <c r="R30"/>
  <c r="R31"/>
  <c r="R41" s="1"/>
  <c r="N30"/>
  <c r="N31"/>
  <c r="J30"/>
  <c r="J31"/>
  <c r="H30"/>
  <c r="H31"/>
  <c r="F30"/>
  <c r="F31"/>
  <c r="D30"/>
  <c r="D31"/>
  <c r="P30"/>
  <c r="P31"/>
  <c r="F32" i="3"/>
  <c r="F33"/>
  <c r="F34"/>
  <c r="P34"/>
  <c r="P33"/>
  <c r="P32"/>
  <c r="N34"/>
  <c r="N33"/>
  <c r="N32"/>
  <c r="L34"/>
  <c r="L33"/>
  <c r="L32"/>
  <c r="J34"/>
  <c r="J33"/>
  <c r="J32"/>
  <c r="H32"/>
  <c r="H33"/>
  <c r="H34"/>
  <c r="R34"/>
  <c r="R33"/>
  <c r="R32"/>
  <c r="J7" i="2"/>
  <c r="I7"/>
  <c r="H7"/>
  <c r="G7"/>
  <c r="F7"/>
  <c r="E7"/>
  <c r="D7"/>
  <c r="C7"/>
  <c r="H31" i="1" l="1"/>
  <c r="O54"/>
  <c r="O58" s="1"/>
  <c r="Q46"/>
  <c r="R60" i="4"/>
  <c r="R43"/>
  <c r="R62" s="1"/>
  <c r="R42"/>
  <c r="R61" s="1"/>
  <c r="F41"/>
  <c r="P41"/>
  <c r="J41"/>
  <c r="N45" i="3"/>
  <c r="N64" s="1"/>
  <c r="F45"/>
  <c r="F64" s="1"/>
  <c r="J45"/>
  <c r="J64" s="1"/>
  <c r="D41" i="4"/>
  <c r="P45" i="3"/>
  <c r="P64" s="1"/>
  <c r="R45"/>
  <c r="R64" s="1"/>
  <c r="L45"/>
  <c r="L64" s="1"/>
  <c r="G58" i="1" s="1"/>
  <c r="H58" s="1"/>
  <c r="P49" s="1"/>
  <c r="H41" i="4"/>
  <c r="D45" i="3"/>
  <c r="D64" s="1"/>
  <c r="H45"/>
  <c r="H64" s="1"/>
  <c r="F23" i="11"/>
  <c r="M23"/>
  <c r="I23"/>
  <c r="J23"/>
  <c r="L23"/>
  <c r="H23"/>
  <c r="K23"/>
  <c r="G23"/>
  <c r="N41" i="4"/>
  <c r="L41"/>
  <c r="H6" i="10"/>
  <c r="I6" s="1"/>
  <c r="H7"/>
  <c r="I7" s="1"/>
  <c r="Q49" i="1" l="1"/>
  <c r="P54"/>
  <c r="H42"/>
  <c r="R46"/>
  <c r="P43" i="4"/>
  <c r="P62" s="1"/>
  <c r="P42"/>
  <c r="P61" s="1"/>
  <c r="P60"/>
  <c r="N43"/>
  <c r="N62" s="1"/>
  <c r="N42"/>
  <c r="N61" s="1"/>
  <c r="N60"/>
  <c r="L42"/>
  <c r="L61" s="1"/>
  <c r="L43"/>
  <c r="L62" s="1"/>
  <c r="L60"/>
  <c r="J43"/>
  <c r="J62" s="1"/>
  <c r="J60"/>
  <c r="J42"/>
  <c r="J61" s="1"/>
  <c r="H42"/>
  <c r="H61" s="1"/>
  <c r="H60"/>
  <c r="H43"/>
  <c r="H62" s="1"/>
  <c r="F43"/>
  <c r="F62" s="1"/>
  <c r="F60"/>
  <c r="F42"/>
  <c r="F61" s="1"/>
  <c r="D60"/>
  <c r="G59" i="1" s="1"/>
  <c r="H59" s="1"/>
  <c r="P50" s="1"/>
  <c r="P51" s="1"/>
  <c r="P73" s="1"/>
  <c r="D43" i="4"/>
  <c r="D62" s="1"/>
  <c r="D42"/>
  <c r="D61" s="1"/>
  <c r="L47" i="3"/>
  <c r="L66" s="1"/>
  <c r="L46"/>
  <c r="L65" s="1"/>
  <c r="P47"/>
  <c r="P66" s="1"/>
  <c r="P46"/>
  <c r="P65" s="1"/>
  <c r="J47"/>
  <c r="J66" s="1"/>
  <c r="J46"/>
  <c r="J65" s="1"/>
  <c r="R46"/>
  <c r="R65" s="1"/>
  <c r="R47"/>
  <c r="R66" s="1"/>
  <c r="H46"/>
  <c r="H65" s="1"/>
  <c r="H47"/>
  <c r="H66" s="1"/>
  <c r="F47"/>
  <c r="F66" s="1"/>
  <c r="F46"/>
  <c r="F65" s="1"/>
  <c r="D47"/>
  <c r="D66" s="1"/>
  <c r="D46"/>
  <c r="D65" s="1"/>
  <c r="N46"/>
  <c r="N65" s="1"/>
  <c r="N47"/>
  <c r="N66" s="1"/>
  <c r="H14" i="10"/>
  <c r="I14" s="1"/>
  <c r="H8"/>
  <c r="I8" s="1"/>
  <c r="H16"/>
  <c r="I16" s="1"/>
  <c r="R49" i="1" l="1"/>
  <c r="Q54"/>
  <c r="Q50"/>
  <c r="Q51" s="1"/>
  <c r="Q73" s="1"/>
  <c r="H64"/>
  <c r="H65" s="1"/>
  <c r="H66" s="1"/>
  <c r="H15" i="10"/>
  <c r="I15" s="1"/>
  <c r="H12"/>
  <c r="I12" s="1"/>
  <c r="H13" s="1"/>
  <c r="I13" s="1"/>
  <c r="H17" s="1"/>
  <c r="I17" s="1"/>
  <c r="H23" s="1"/>
  <c r="I23" s="1"/>
  <c r="H25" s="1"/>
  <c r="I25" s="1"/>
  <c r="H26" s="1"/>
  <c r="I26" s="1"/>
  <c r="H27" s="1"/>
  <c r="I27" s="1"/>
  <c r="H28" s="1"/>
  <c r="I28" s="1"/>
  <c r="H33" s="1"/>
  <c r="I33" s="1"/>
  <c r="H34" s="1"/>
  <c r="I34" s="1"/>
  <c r="H35" s="1"/>
  <c r="T54" i="1" l="1"/>
  <c r="R54"/>
  <c r="S54"/>
  <c r="R50"/>
  <c r="R51" s="1"/>
  <c r="R73" s="1"/>
</calcChain>
</file>

<file path=xl/comments1.xml><?xml version="1.0" encoding="utf-8"?>
<comments xmlns="http://schemas.openxmlformats.org/spreadsheetml/2006/main">
  <authors>
    <author>Author</author>
  </authors>
  <commentList>
    <comment ref="O27" authorId="0">
      <text>
        <r>
          <rPr>
            <b/>
            <sz val="9"/>
            <color indexed="81"/>
            <rFont val="Tahoma"/>
            <family val="2"/>
          </rPr>
          <t>Total Expenditure towards workshop for all the three years needs to be filled here.</t>
        </r>
      </text>
    </comment>
    <comment ref="U49" authorId="0">
      <text>
        <r>
          <rPr>
            <b/>
            <sz val="9"/>
            <color indexed="81"/>
            <rFont val="Tahoma"/>
            <family val="2"/>
          </rPr>
          <t xml:space="preserve">In case eOffice and SPARROW instance are hosted at </t>
        </r>
        <r>
          <rPr>
            <b/>
            <sz val="9"/>
            <color indexed="10"/>
            <rFont val="Tahoma"/>
            <family val="2"/>
          </rPr>
          <t>State Data Centre (SDC)</t>
        </r>
        <r>
          <rPr>
            <b/>
            <sz val="9"/>
            <color indexed="81"/>
            <rFont val="Tahoma"/>
            <family val="2"/>
          </rPr>
          <t xml:space="preserve"> or </t>
        </r>
        <r>
          <rPr>
            <b/>
            <sz val="9"/>
            <color indexed="10"/>
            <rFont val="Tahoma"/>
            <family val="2"/>
          </rPr>
          <t>Any other data centre / cloud environment</t>
        </r>
        <r>
          <rPr>
            <b/>
            <sz val="9"/>
            <color indexed="81"/>
            <rFont val="Tahoma"/>
            <family val="2"/>
          </rPr>
          <t xml:space="preserve">, then in that case, the cost will be provided to State/UT for further transfer to </t>
        </r>
        <r>
          <rPr>
            <b/>
            <sz val="9"/>
            <color indexed="10"/>
            <rFont val="Tahoma"/>
            <family val="2"/>
          </rPr>
          <t>Hosting Service Provider</t>
        </r>
        <r>
          <rPr>
            <b/>
            <sz val="9"/>
            <color indexed="81"/>
            <rFont val="Tahoma"/>
            <family val="2"/>
          </rPr>
          <t>.</t>
        </r>
        <r>
          <rPr>
            <sz val="9"/>
            <color indexed="81"/>
            <rFont val="Tahoma"/>
            <family val="2"/>
          </rPr>
          <t xml:space="preserve">
</t>
        </r>
      </text>
    </comment>
    <comment ref="U52" authorId="0">
      <text>
        <r>
          <rPr>
            <b/>
            <sz val="9"/>
            <color indexed="81"/>
            <rFont val="Tahoma"/>
            <family val="2"/>
          </rPr>
          <t xml:space="preserve">In case State/UT hire manpower resources from </t>
        </r>
        <r>
          <rPr>
            <b/>
            <sz val="9"/>
            <color indexed="10"/>
            <rFont val="Tahoma"/>
            <family val="2"/>
          </rPr>
          <t>any other agency</t>
        </r>
        <r>
          <rPr>
            <b/>
            <sz val="9"/>
            <color indexed="81"/>
            <rFont val="Tahoma"/>
            <family val="2"/>
          </rPr>
          <t xml:space="preserve"> (except from NICSI), then in that case, the cost will be provided to State/UT for further transfer to </t>
        </r>
        <r>
          <rPr>
            <b/>
            <sz val="9"/>
            <color indexed="10"/>
            <rFont val="Tahoma"/>
            <family val="2"/>
          </rPr>
          <t>Manpower Services Provider</t>
        </r>
        <r>
          <rPr>
            <b/>
            <sz val="9"/>
            <color indexed="81"/>
            <rFont val="Tahoma"/>
            <family val="2"/>
          </rPr>
          <t>.</t>
        </r>
        <r>
          <rPr>
            <sz val="9"/>
            <color indexed="81"/>
            <rFont val="Tahoma"/>
            <family val="2"/>
          </rPr>
          <t xml:space="preserve">
</t>
        </r>
      </text>
    </comment>
    <comment ref="T59" authorId="0">
      <text>
        <r>
          <rPr>
            <b/>
            <sz val="9"/>
            <color indexed="81"/>
            <rFont val="Tahoma"/>
            <family val="2"/>
          </rPr>
          <t xml:space="preserve">In 3rd year, the validity of certificate in DSC gets </t>
        </r>
        <r>
          <rPr>
            <b/>
            <sz val="9"/>
            <color indexed="10"/>
            <rFont val="Tahoma"/>
            <family val="2"/>
          </rPr>
          <t>expired</t>
        </r>
        <r>
          <rPr>
            <b/>
            <sz val="9"/>
            <color indexed="81"/>
            <rFont val="Tahoma"/>
            <family val="2"/>
          </rPr>
          <t xml:space="preserve"> and it needs to be </t>
        </r>
        <r>
          <rPr>
            <b/>
            <sz val="9"/>
            <color indexed="10"/>
            <rFont val="Tahoma"/>
            <family val="2"/>
          </rPr>
          <t>renewed</t>
        </r>
        <r>
          <rPr>
            <b/>
            <sz val="9"/>
            <color indexed="81"/>
            <rFont val="Tahoma"/>
            <family val="2"/>
          </rPr>
          <t>, cost for which is to be borne separately.</t>
        </r>
      </text>
    </comment>
    <comment ref="T61" authorId="0">
      <text>
        <r>
          <rPr>
            <b/>
            <sz val="9"/>
            <color indexed="81"/>
            <rFont val="Tahoma"/>
            <family val="2"/>
          </rPr>
          <t xml:space="preserve">In 3rd year, the validity of SSL certificate gets </t>
        </r>
        <r>
          <rPr>
            <b/>
            <sz val="9"/>
            <color indexed="10"/>
            <rFont val="Tahoma"/>
            <family val="2"/>
          </rPr>
          <t>expired</t>
        </r>
        <r>
          <rPr>
            <b/>
            <sz val="9"/>
            <color indexed="81"/>
            <rFont val="Tahoma"/>
            <family val="2"/>
          </rPr>
          <t xml:space="preserve"> and it needs to be </t>
        </r>
        <r>
          <rPr>
            <b/>
            <sz val="9"/>
            <color indexed="10"/>
            <rFont val="Tahoma"/>
            <family val="2"/>
          </rPr>
          <t>renewed</t>
        </r>
        <r>
          <rPr>
            <b/>
            <sz val="9"/>
            <color indexed="81"/>
            <rFont val="Tahoma"/>
            <family val="2"/>
          </rPr>
          <t>, cost for which is to be borne separately.</t>
        </r>
      </text>
    </comment>
    <comment ref="U63" authorId="0">
      <text>
        <r>
          <rPr>
            <b/>
            <sz val="9"/>
            <color indexed="81"/>
            <rFont val="Tahoma"/>
            <family val="2"/>
          </rPr>
          <t xml:space="preserve">The cost will be provided to State/UT for further transfer to </t>
        </r>
        <r>
          <rPr>
            <b/>
            <sz val="9"/>
            <color indexed="10"/>
            <rFont val="Tahoma"/>
            <family val="2"/>
          </rPr>
          <t>eSign Service Provider</t>
        </r>
        <r>
          <rPr>
            <b/>
            <sz val="9"/>
            <color indexed="81"/>
            <rFont val="Tahoma"/>
            <family val="2"/>
          </rPr>
          <t>.</t>
        </r>
      </text>
    </comment>
    <comment ref="U64" authorId="0">
      <text>
        <r>
          <rPr>
            <b/>
            <sz val="9"/>
            <color indexed="81"/>
            <rFont val="Tahoma"/>
            <family val="2"/>
          </rPr>
          <t xml:space="preserve">DNS Registration will be </t>
        </r>
        <r>
          <rPr>
            <b/>
            <sz val="9"/>
            <color indexed="10"/>
            <rFont val="Tahoma"/>
            <family val="2"/>
          </rPr>
          <t xml:space="preserve">FREE </t>
        </r>
        <r>
          <rPr>
            <b/>
            <sz val="9"/>
            <color indexed="81"/>
            <rFont val="Tahoma"/>
            <family val="2"/>
          </rPr>
          <t>whenever registered in '</t>
        </r>
        <r>
          <rPr>
            <b/>
            <sz val="9"/>
            <color indexed="39"/>
            <rFont val="Tahoma"/>
            <family val="2"/>
          </rPr>
          <t>.nic.in</t>
        </r>
        <r>
          <rPr>
            <b/>
            <sz val="9"/>
            <color indexed="81"/>
            <rFont val="Tahoma"/>
            <family val="2"/>
          </rPr>
          <t>' and '</t>
        </r>
        <r>
          <rPr>
            <b/>
            <sz val="9"/>
            <color indexed="39"/>
            <rFont val="Tahoma"/>
            <family val="2"/>
          </rPr>
          <t>.gov.in</t>
        </r>
        <r>
          <rPr>
            <b/>
            <sz val="9"/>
            <color indexed="81"/>
            <rFont val="Tahoma"/>
            <family val="2"/>
          </rPr>
          <t>' domain.</t>
        </r>
      </text>
    </comment>
  </commentList>
</comments>
</file>

<file path=xl/sharedStrings.xml><?xml version="1.0" encoding="utf-8"?>
<sst xmlns="http://schemas.openxmlformats.org/spreadsheetml/2006/main" count="1144" uniqueCount="427">
  <si>
    <t>S.No.</t>
  </si>
  <si>
    <t>Costing Head</t>
  </si>
  <si>
    <t>Requirements at Client Side</t>
  </si>
  <si>
    <t>Scanners</t>
  </si>
  <si>
    <t>Capacity Building Unit</t>
  </si>
  <si>
    <t>Digital Signature Certificates (DSC)</t>
  </si>
  <si>
    <t>User Base in Slabs</t>
  </si>
  <si>
    <t>0-100</t>
  </si>
  <si>
    <t>101-250</t>
  </si>
  <si>
    <t>251-500</t>
  </si>
  <si>
    <t>1001-5000</t>
  </si>
  <si>
    <t>5001-10000</t>
  </si>
  <si>
    <t>10001-25000</t>
  </si>
  <si>
    <t>25001-50000</t>
  </si>
  <si>
    <t>Activity</t>
  </si>
  <si>
    <t>(in Lakhs)</t>
  </si>
  <si>
    <t xml:space="preserve">Product Enhancement and Maintenance Cost </t>
  </si>
  <si>
    <t>Operations and Core Roll Out Components</t>
  </si>
  <si>
    <t>(Taxes Extra)</t>
  </si>
  <si>
    <t>501-1000</t>
  </si>
  <si>
    <t>TOTAL COST</t>
  </si>
  <si>
    <t>No. of SPARROW Users in Organized Services / Cadres</t>
  </si>
  <si>
    <t>Costing Heads</t>
  </si>
  <si>
    <t>Deployment Infrastructure Cost</t>
  </si>
  <si>
    <t>Cores</t>
  </si>
  <si>
    <t>RAM
(in GB)</t>
  </si>
  <si>
    <t>Storage
(in GB)</t>
  </si>
  <si>
    <t>Database Server</t>
  </si>
  <si>
    <t>Logical Replication (DB) Server</t>
  </si>
  <si>
    <t>DB SR Server</t>
  </si>
  <si>
    <t>Server Type</t>
  </si>
  <si>
    <t>Application Server 1</t>
  </si>
  <si>
    <t>Application Server 2</t>
  </si>
  <si>
    <t>Application Server 3</t>
  </si>
  <si>
    <t>Application Server 4</t>
  </si>
  <si>
    <t>Application Server 5</t>
  </si>
  <si>
    <t>N/A</t>
  </si>
  <si>
    <t>VM of 1 vCPU, 1 GB RAM, 60 GB Storage per month</t>
  </si>
  <si>
    <t>Additional cost of per 1vCPU per month</t>
  </si>
  <si>
    <t>Additional cost of per 1 GB RAM per month</t>
  </si>
  <si>
    <t>Additional cost of per 50 GB Storage Space per month</t>
  </si>
  <si>
    <t>Description</t>
  </si>
  <si>
    <t>Approved Rate (in Rs.)
per month</t>
  </si>
  <si>
    <t>Approved Rates for NIC Cloud Services - PaaS Model (w.e.f. 24.08.2016)</t>
  </si>
  <si>
    <t>Cost for One Month</t>
  </si>
  <si>
    <t>Cost for Five Years</t>
  </si>
  <si>
    <t>Project Assessment Details</t>
  </si>
  <si>
    <t>Item</t>
  </si>
  <si>
    <t>Desciption</t>
  </si>
  <si>
    <t>Required by each eOffice &amp; SPARROW user for accessing eOffice &amp; SPARROW application</t>
  </si>
  <si>
    <t>Processor: 2 GHz and above</t>
  </si>
  <si>
    <t>RAM: 2 GB and above</t>
  </si>
  <si>
    <t>Adobe Reader (Latest version)</t>
  </si>
  <si>
    <t>REQUIREMENTS AT CLIENT SIDE</t>
  </si>
  <si>
    <t xml:space="preserve">Required for signing notings &amp; drafts in electronic files in eOffice and APARs in SPARROW </t>
  </si>
  <si>
    <t>Class 2 or above DSC with Signing Certificate</t>
  </si>
  <si>
    <t>Required at each DAK Entry Point for scanning inward correspondence</t>
  </si>
  <si>
    <t>Type</t>
  </si>
  <si>
    <t>Document feeding</t>
  </si>
  <si>
    <t>Document size</t>
  </si>
  <si>
    <t>Feeding capacity</t>
  </si>
  <si>
    <t>Scanning side</t>
  </si>
  <si>
    <t>Scanning speed</t>
  </si>
  <si>
    <t>Scanning modes</t>
  </si>
  <si>
    <t>Scanning resolutions</t>
  </si>
  <si>
    <t>Scanning output</t>
  </si>
  <si>
    <t>Operating System: Windows 7 or above</t>
  </si>
  <si>
    <t>Medium</t>
  </si>
  <si>
    <t>High</t>
  </si>
  <si>
    <t>Automatic document feeding</t>
  </si>
  <si>
    <t>Width: 50.8 - 216mm,  Length: 53.9 - 356mm</t>
  </si>
  <si>
    <t>Up to 50 sheets of good quality paper or up to 4.8mm high (maximum) Legal, A4 and A3</t>
  </si>
  <si>
    <t>Simplex / Duplex, Single pass duplex scan facility preferable</t>
  </si>
  <si>
    <t>50 ppm</t>
  </si>
  <si>
    <t>100 ppm</t>
  </si>
  <si>
    <t>Black and White, 256-level Grayscale, 24-bit Colour</t>
  </si>
  <si>
    <t>Able to scan into pdf</t>
  </si>
  <si>
    <t>100 x 100dpi, 150 x 150dpi, 200 x 200dpi, 300 x 300dpi, 400 x 400dpi, 600 x 600dpi</t>
  </si>
  <si>
    <t>Unit Name</t>
  </si>
  <si>
    <t>Required for</t>
  </si>
  <si>
    <t>Requirements</t>
  </si>
  <si>
    <t>Assumptions</t>
  </si>
  <si>
    <t>Manpower Resources</t>
  </si>
  <si>
    <t>The final cost will be mentioned in Proforma Invoice (PI) &amp; Project Proposal that will be issued by NICSI to user department.</t>
  </si>
  <si>
    <t>The cost is exclusive of applicable taxes and all other charges.</t>
  </si>
  <si>
    <t>Product Enhancement and Maintenance Cost</t>
  </si>
  <si>
    <t>• eOffice Applications deployment support</t>
  </si>
  <si>
    <t>• Core Central Admin for Release Management and patch updates</t>
  </si>
  <si>
    <t>• Core Work Bench for Project Implementation Management and Training</t>
  </si>
  <si>
    <t>• Preparation of User Manuals &amp; eLearning Tools</t>
  </si>
  <si>
    <t>• Programme Management Unit</t>
  </si>
  <si>
    <t>• Design and Development of new modules, features</t>
  </si>
  <si>
    <t>• Development Seat Cost</t>
  </si>
  <si>
    <t xml:space="preserve">• Software for Development </t>
  </si>
  <si>
    <t>• Documentation</t>
  </si>
  <si>
    <t>• Copyright process</t>
  </si>
  <si>
    <t>• Security and Quality Audit</t>
  </si>
  <si>
    <t>• Testing</t>
  </si>
  <si>
    <t xml:space="preserve">• Migration of OPA/FTS/DMIS application  (developed by NIC-eOffice or NIC-DoPT Team) </t>
  </si>
  <si>
    <t>• Customisation &amp; Configuration</t>
  </si>
  <si>
    <t>• Travel (local and outstation)</t>
  </si>
  <si>
    <t>• Contingencies</t>
  </si>
  <si>
    <t>• Promotional Activities</t>
  </si>
  <si>
    <t>• Helpdesk Support</t>
  </si>
  <si>
    <t xml:space="preserve">Required for </t>
  </si>
  <si>
    <t>Required for client server connection encryption and also for single sign-on (CAS) purpose</t>
  </si>
  <si>
    <t>SSL Certificate</t>
  </si>
  <si>
    <t>Required for accessing the eOffice &amp; SPARROW instance by name rather than IP</t>
  </si>
  <si>
    <t>DNS Registration</t>
  </si>
  <si>
    <t>Required for login &amp; authenticate in eOffice &amp; SPARROW instance</t>
  </si>
  <si>
    <t>Required for alert services</t>
  </si>
  <si>
    <t>NIC / GOI Email IDs Creation</t>
  </si>
  <si>
    <t>SMS and Email Gateway</t>
  </si>
  <si>
    <t>eSign Facility</t>
  </si>
  <si>
    <t>Activities involved in implementation of eOffice and SPARROW at User Department</t>
  </si>
  <si>
    <t>Activity / Item</t>
  </si>
  <si>
    <t>Infrastructure requirements at User Department for implementation of eOffice &amp; SPARROW</t>
  </si>
  <si>
    <t>Workstation (Desktops / Laptops)</t>
  </si>
  <si>
    <t>Required for signing notings &amp; drafts in electronic files in eOffice and APARs in SPARROW</t>
  </si>
  <si>
    <t>Setting up of Units</t>
  </si>
  <si>
    <t>SETTING UP OF UNITS</t>
  </si>
  <si>
    <t>Setting up of different units at User Department for implementation of eOffice &amp; SPARROW</t>
  </si>
  <si>
    <t>Cost to be borne by user department for procurement of eOffice &amp; SPARROW</t>
  </si>
  <si>
    <t>Cost to be borne by user department for deployment of eOffice &amp; SPARROW at data centre</t>
  </si>
  <si>
    <t>Deployment Procurement Cost - eOffice</t>
  </si>
  <si>
    <t>Deployment Procurement Cost - SPARROW</t>
  </si>
  <si>
    <t>Required for provisioning of hardware (Servers, SAN Storage, etc.), Software (Operating System ,etc.), SSL Certificate, DNS Registration, SMS &amp; Email Gateway, eSign facility, etc. at data centre for hosting of eOffice &amp; SPARROW Product.</t>
  </si>
  <si>
    <t>INFRA-ASSESSMENT SHEET</t>
  </si>
  <si>
    <t>Name of Employee</t>
  </si>
  <si>
    <t>Designation</t>
  </si>
  <si>
    <t>Section Name</t>
  </si>
  <si>
    <t>Bandwidth Availability</t>
  </si>
  <si>
    <t>Maximum Bandwidth usage/day</t>
  </si>
  <si>
    <t>Working Knowledge of Computer</t>
  </si>
  <si>
    <t>Workstation Available</t>
  </si>
  <si>
    <t>Processor</t>
  </si>
  <si>
    <t>RAM (GB)</t>
  </si>
  <si>
    <t>Operating System</t>
  </si>
  <si>
    <t>Volume of DAK per day</t>
  </si>
  <si>
    <t>Scanner Available</t>
  </si>
  <si>
    <t>Scanner Model</t>
  </si>
  <si>
    <t>For Gap Analysis at Client Side, Click Here</t>
  </si>
  <si>
    <t>Class 2 or above DSC Available</t>
  </si>
  <si>
    <t>Rollout of eOffice and SPARROW requires various preliminary activities that are of paramount importance. This includes the requirements of infrastructure at client side and server side, Continuous Capacity Building and hand-holding, Helpdesk Support, etc. All these activities must be in place for smooth &amp; successful implementation of eOffice &amp; SPARROW and their sustainability.</t>
  </si>
  <si>
    <t>Scanner Assignment</t>
  </si>
  <si>
    <t>No. of Pages in Legacy Files to be scanned</t>
  </si>
  <si>
    <t>NICNET/NKN/SWAN Connectivity Available</t>
  </si>
  <si>
    <t>Kick-off meeting</t>
  </si>
  <si>
    <t>Governance Structure Constitution</t>
  </si>
  <si>
    <t>Orientation Programme</t>
  </si>
  <si>
    <t>Master Data Preparation, Collection and Submission</t>
  </si>
  <si>
    <t>Employee Master Details (EMD)</t>
  </si>
  <si>
    <t>File Heads</t>
  </si>
  <si>
    <t>Infra-proficiency</t>
  </si>
  <si>
    <t>Master Data Vetting</t>
  </si>
  <si>
    <t>Master Data Standardization</t>
  </si>
  <si>
    <t>Instance Set Up</t>
  </si>
  <si>
    <t>Transition &amp; Digitization Strategy Finalization</t>
  </si>
  <si>
    <t>Training Schedule Submission</t>
  </si>
  <si>
    <t>EMD Managers</t>
  </si>
  <si>
    <t>Master Trainers</t>
  </si>
  <si>
    <t>Users</t>
  </si>
  <si>
    <t>Training Programme -I</t>
  </si>
  <si>
    <t>Master Data Population</t>
  </si>
  <si>
    <t>DSC Registration</t>
  </si>
  <si>
    <t>Training Programme -II</t>
  </si>
  <si>
    <t>End Users</t>
  </si>
  <si>
    <t>Trial Run</t>
  </si>
  <si>
    <t xml:space="preserve">Go Live </t>
  </si>
  <si>
    <t>Workstation (Desktop / Laptop)</t>
  </si>
  <si>
    <t>PHASE I: PLANNING</t>
  </si>
  <si>
    <t>Responsibility</t>
  </si>
  <si>
    <t>Activities</t>
  </si>
  <si>
    <t>Pre-cursor Activities</t>
  </si>
  <si>
    <t>PHASE II: PREPARATION</t>
  </si>
  <si>
    <t>PHASE III: IMPLEMENTATION</t>
  </si>
  <si>
    <t>Purpose</t>
  </si>
  <si>
    <t>To ensure an effective implementation of eOffice, it must be driven &amp; monitored by a well defined Governance structure. The Governance structure includes the following:
a) Project Steering Committee
b) Department Nodal Officer
c) Nodal Coordinators
d) Project Implementation Committee</t>
  </si>
  <si>
    <t>To discuss:
a) Introduction to eOffice
b) Activities Involved in implementation of eOffice
c) Implementation Plan and Strategy</t>
  </si>
  <si>
    <t>To discuss:
a) Roles and responsibilities of each stakeholder
b) Implementation Timelines</t>
  </si>
  <si>
    <t>Required for configuration of eOffice instance according to department's use</t>
  </si>
  <si>
    <t>Required for capturing organization and employee data</t>
  </si>
  <si>
    <t>Required for capturing Basic, Primary, Secondary &amp; Tertaiary Head used in organization for opening of file</t>
  </si>
  <si>
    <t>User Department</t>
  </si>
  <si>
    <t>NIC eOffice Project Division</t>
  </si>
  <si>
    <t>a) eOffice Environment Setup at data centre
b) Customization and Configuration according to department's use</t>
  </si>
  <si>
    <t>To intimate the user department regarding the amendments required in master data templates.</t>
  </si>
  <si>
    <t>To ensure that the details provided by user department in master data templates are correct.</t>
  </si>
  <si>
    <t>User Department + NIC eOffice Project Division</t>
  </si>
  <si>
    <t>a) Master Data Templates must be filled by user department in standardized formats</t>
  </si>
  <si>
    <t>Required for preparation of transition plan and scanning of legacy files, active files, inward and outward correspondence</t>
  </si>
  <si>
    <t>Submission of training calendar by user department</t>
  </si>
  <si>
    <t>Master Trainers are responsbile for:
a) providing training to end users after getting trained by NIC eOffice Team.</t>
  </si>
  <si>
    <t>EMD Managers are responsible for:
a) updation of organization and employee data
b) responsible for interdepartmental transfer and postings
c) assigning roles and privileges</t>
  </si>
  <si>
    <t>Providing training on eOffice to EMD Managers so that they can populate the standardized EMD &amp; File Heads data into eOffice through front end applications and further perform their responsbilities as mentioned at Point 10.1 above</t>
  </si>
  <si>
    <t>Population of Master Data (EMD &amp; File Heads)  through front end applications so that application can be configured according to department's use.</t>
  </si>
  <si>
    <t>a) Training on eOffice has been provided to EMD Managers</t>
  </si>
  <si>
    <t>Registration of DSC with application for digitally signing notings &amp; drafts</t>
  </si>
  <si>
    <t>Providing training on eOffice to Master Trainers so that they can further impart training to end users of the department.</t>
  </si>
  <si>
    <t>All the aforesaid activities along with Pre-cursour activities must be in place</t>
  </si>
  <si>
    <t>During this time users have a fair knowledge of application. Trail basis files and receipts may be generated from top to bottom to complete a loop for testing.</t>
  </si>
  <si>
    <t>From this date onwards, the application does live and all the previous trial data generated in the application is deleted.</t>
  </si>
  <si>
    <r>
      <t xml:space="preserve">a) </t>
    </r>
    <r>
      <rPr>
        <u/>
        <sz val="11"/>
        <color rgb="FF0000FF"/>
        <rFont val="Calibri"/>
        <family val="2"/>
        <scheme val="minor"/>
      </rPr>
      <t>Infra-proficiency template</t>
    </r>
    <r>
      <rPr>
        <sz val="11"/>
        <color theme="1"/>
        <rFont val="Calibri"/>
        <family val="2"/>
        <scheme val="minor"/>
      </rPr>
      <t xml:space="preserve"> must be filled by the department in standardized format</t>
    </r>
  </si>
  <si>
    <r>
      <t xml:space="preserve">a) </t>
    </r>
    <r>
      <rPr>
        <u/>
        <sz val="11"/>
        <color rgb="FF0000FF"/>
        <rFont val="Calibri"/>
        <family val="2"/>
        <scheme val="minor"/>
      </rPr>
      <t>Capacity Building Unit</t>
    </r>
    <r>
      <rPr>
        <sz val="11"/>
        <color theme="1"/>
        <rFont val="Calibri"/>
        <family val="2"/>
        <scheme val="minor"/>
      </rPr>
      <t xml:space="preserve"> must be in place</t>
    </r>
  </si>
  <si>
    <r>
      <t xml:space="preserve">a) </t>
    </r>
    <r>
      <rPr>
        <u/>
        <sz val="11"/>
        <color rgb="FF0000FF"/>
        <rFont val="Calibri"/>
        <family val="2"/>
        <scheme val="minor"/>
      </rPr>
      <t>DSC</t>
    </r>
    <r>
      <rPr>
        <sz val="11"/>
        <color theme="1"/>
        <rFont val="Calibri"/>
        <family val="2"/>
        <scheme val="minor"/>
      </rPr>
      <t xml:space="preserve"> are procured</t>
    </r>
  </si>
  <si>
    <r>
      <t xml:space="preserve">Required for generation of infra-gap assessment report (Basically the gaps in </t>
    </r>
    <r>
      <rPr>
        <u/>
        <sz val="11"/>
        <color rgb="FF0000FF"/>
        <rFont val="Calibri"/>
        <family val="2"/>
        <scheme val="minor"/>
      </rPr>
      <t>infra at client end</t>
    </r>
    <r>
      <rPr>
        <sz val="11"/>
        <color theme="1"/>
        <rFont val="Calibri"/>
        <family val="2"/>
        <scheme val="minor"/>
      </rPr>
      <t xml:space="preserve"> - Workstation, Scanners, Digital Signature Certificates, etc.)</t>
    </r>
  </si>
  <si>
    <t>Master Trainers will provide training on eOffice to end users.</t>
  </si>
  <si>
    <t>Start Date</t>
  </si>
  <si>
    <t>End Date</t>
  </si>
  <si>
    <t>T0</t>
  </si>
  <si>
    <t>T0+7=T1</t>
  </si>
  <si>
    <t>T1+1=T2</t>
  </si>
  <si>
    <r>
      <rPr>
        <b/>
        <sz val="11"/>
        <color rgb="FFFF0000"/>
        <rFont val="Calibri"/>
        <family val="2"/>
        <scheme val="minor"/>
      </rPr>
      <t>Fill</t>
    </r>
    <r>
      <rPr>
        <b/>
        <sz val="11"/>
        <color theme="1"/>
        <rFont val="Calibri"/>
        <family val="2"/>
        <scheme val="minor"/>
      </rPr>
      <t xml:space="preserve"> Start Date</t>
    </r>
  </si>
  <si>
    <t>T4</t>
  </si>
  <si>
    <t>T5</t>
  </si>
  <si>
    <t>T11+1=T12</t>
  </si>
  <si>
    <t>IGAR Generation, Procurement Initiation &amp; Completion</t>
  </si>
  <si>
    <t>T14+10=T15</t>
  </si>
  <si>
    <t>T17+1=T18</t>
  </si>
  <si>
    <t>T19+1=T20</t>
  </si>
  <si>
    <t>Required for providing eOffice &amp; SPARROW applications deployment support, Capacity Building, Offline support through email &amp; telephone, latest releases, etc. to the user department for a period of five years.</t>
  </si>
  <si>
    <t>Workstations (Desktops/ Laptops)</t>
  </si>
  <si>
    <t>Digitization, Diary and Disptach Unit</t>
  </si>
  <si>
    <t>Operations &amp; Core Roll Out Components Cost</t>
  </si>
  <si>
    <t>Total Cost (in INR)</t>
  </si>
  <si>
    <t>GRAND TOTAL</t>
  </si>
  <si>
    <r>
      <t>TOTAL</t>
    </r>
    <r>
      <rPr>
        <b/>
        <sz val="11"/>
        <color rgb="FFFF0000"/>
        <rFont val="Calibri"/>
        <family val="2"/>
        <scheme val="minor"/>
      </rPr>
      <t>*</t>
    </r>
  </si>
  <si>
    <t>Name of Unit</t>
  </si>
  <si>
    <r>
      <t>TOTAL</t>
    </r>
    <r>
      <rPr>
        <b/>
        <sz val="11"/>
        <color rgb="FFFF0000"/>
        <rFont val="Calibri"/>
        <family val="2"/>
        <scheme val="minor"/>
      </rPr>
      <t>#</t>
    </r>
  </si>
  <si>
    <t>May kindly note following points:</t>
  </si>
  <si>
    <t>*</t>
  </si>
  <si>
    <t>#</t>
  </si>
  <si>
    <t>Select No. of Users from Dropdown</t>
  </si>
  <si>
    <t>COST FOR IMPLEMENTATION OF EOFFICE AND SPARROW</t>
  </si>
  <si>
    <t>$</t>
  </si>
  <si>
    <t>Additional Activities to be undertaken by NIC in case eOffice instance is hosted in eOffice Cloud at National Data Centre, Shastri Park</t>
  </si>
  <si>
    <t>Additional Activities to be undertaken by NIC in case SPARROW instance is hosted in eOffice Cloud at National Data Centre, Shastri Park</t>
  </si>
  <si>
    <r>
      <t xml:space="preserve">No. of Pages to be scanned in legacy files 
</t>
    </r>
    <r>
      <rPr>
        <i/>
        <sz val="11"/>
        <color theme="1"/>
        <rFont val="Calibri"/>
        <family val="2"/>
        <scheme val="minor"/>
      </rPr>
      <t>(Hiring of Digitization Agency)</t>
    </r>
  </si>
  <si>
    <t xml:space="preserve">a) Space for setting up of Capacity Building Unit is in place for atleast 20 users
b) Projector with display screen are in place </t>
  </si>
  <si>
    <t>a) Space for setting up of Digitization, Diary and Disptach Unit is in place</t>
  </si>
  <si>
    <t>Resource Category</t>
  </si>
  <si>
    <t>Total</t>
  </si>
  <si>
    <t>NIC RECOMMENDATIONS ON HIRING OF MANPOWER RESOURCES FOR ROLLOUT OF EOFFICE &amp; SPARROW AT USER DEPARTMENT</t>
  </si>
  <si>
    <t>Number of Resources per location</t>
  </si>
  <si>
    <t>Desktop</t>
  </si>
  <si>
    <t>Laptop</t>
  </si>
  <si>
    <t>High End</t>
  </si>
  <si>
    <t>Medium End</t>
  </si>
  <si>
    <t>Workstations</t>
  </si>
  <si>
    <t>Not Applicable</t>
  </si>
  <si>
    <t>Multi-Function</t>
  </si>
  <si>
    <t>Data Management, On-site Support and Helpdesk Unit</t>
  </si>
  <si>
    <t>Project Management Unit</t>
  </si>
  <si>
    <t>a) Space for setting up of Data Management, On-site Support and Helpdesk Unit is in place
b) Telephone Connection is in place</t>
  </si>
  <si>
    <t>a) Space for setting up of Project Management Unit is in place
b) Telephone Connection is in place</t>
  </si>
  <si>
    <t>Required for overall management of eOffice &amp; SPARROW implementation at user department</t>
  </si>
  <si>
    <t>Minimum Specifications</t>
  </si>
  <si>
    <r>
      <t xml:space="preserve">Quantity
</t>
    </r>
    <r>
      <rPr>
        <b/>
        <sz val="11"/>
        <color rgb="FFFF0000"/>
        <rFont val="Calibri"/>
        <family val="2"/>
        <scheme val="minor"/>
      </rPr>
      <t>$</t>
    </r>
  </si>
  <si>
    <r>
      <t xml:space="preserve">Duration
(in months) </t>
    </r>
    <r>
      <rPr>
        <b/>
        <sz val="11"/>
        <color rgb="FFFF0000"/>
        <rFont val="Calibri"/>
        <family val="2"/>
        <scheme val="minor"/>
      </rPr>
      <t>$</t>
    </r>
  </si>
  <si>
    <t>Click Here</t>
  </si>
  <si>
    <t>For Project Plan and Timelines</t>
  </si>
  <si>
    <r>
      <t xml:space="preserve">a) </t>
    </r>
    <r>
      <rPr>
        <u/>
        <sz val="11"/>
        <color rgb="FF0000FF"/>
        <rFont val="Calibri"/>
        <family val="2"/>
        <scheme val="minor"/>
      </rPr>
      <t>Data Management, On-site Support and Helpdesk Unit</t>
    </r>
    <r>
      <rPr>
        <sz val="11"/>
        <rFont val="Calibri"/>
        <family val="2"/>
        <scheme val="minor"/>
      </rPr>
      <t xml:space="preserve"> must be in place</t>
    </r>
  </si>
  <si>
    <r>
      <t xml:space="preserve">a) </t>
    </r>
    <r>
      <rPr>
        <u/>
        <sz val="11"/>
        <color rgb="FF0000FF"/>
        <rFont val="Calibri"/>
        <family val="2"/>
        <scheme val="minor"/>
      </rPr>
      <t>Deployment Infrastructure</t>
    </r>
    <r>
      <rPr>
        <sz val="11"/>
        <rFont val="Calibri"/>
        <family val="2"/>
        <scheme val="minor"/>
      </rPr>
      <t xml:space="preserve"> (vCPU, RAM, Storage, etc.) at Data centre must be in place</t>
    </r>
  </si>
  <si>
    <r>
      <t xml:space="preserve">a) </t>
    </r>
    <r>
      <rPr>
        <u/>
        <sz val="11"/>
        <color rgb="FF0000FF"/>
        <rFont val="Calibri"/>
        <family val="2"/>
        <scheme val="minor"/>
      </rPr>
      <t>Digitization, Diary and Disptach Unit</t>
    </r>
    <r>
      <rPr>
        <sz val="11"/>
        <color theme="1"/>
        <rFont val="Calibri"/>
        <family val="2"/>
        <scheme val="minor"/>
      </rPr>
      <t xml:space="preserve"> must be in place</t>
    </r>
  </si>
  <si>
    <r>
      <t xml:space="preserve">a) Governance Structure must be in place
b) All officers nominated in Governance Structure must attend the Orientation programme
c) </t>
    </r>
    <r>
      <rPr>
        <u/>
        <sz val="11"/>
        <color rgb="FF0000FF"/>
        <rFont val="Calibri"/>
        <family val="2"/>
        <scheme val="minor"/>
      </rPr>
      <t>Project Management Unit</t>
    </r>
    <r>
      <rPr>
        <sz val="11"/>
        <color theme="1"/>
        <rFont val="Calibri"/>
        <family val="2"/>
        <scheme val="minor"/>
      </rPr>
      <t xml:space="preserve"> must be in place</t>
    </r>
  </si>
  <si>
    <r>
      <t xml:space="preserve">PROJECT PLAN FOR IMPLEMENTATION OF EOFFICE AT USER DEPARTMENT </t>
    </r>
    <r>
      <rPr>
        <b/>
        <i/>
        <sz val="13"/>
        <color theme="0"/>
        <rFont val="Calibri"/>
        <family val="2"/>
        <scheme val="minor"/>
      </rPr>
      <t>(The timelines in project plan have been prepared assuming 5000 users in User Department at One Location)</t>
    </r>
  </si>
  <si>
    <t>eOffice &amp; SPARROW Procurement Cost</t>
  </si>
  <si>
    <t>eOffice</t>
  </si>
  <si>
    <t>SPARROW</t>
  </si>
  <si>
    <t>Operations and Core Roll Out Components Cost</t>
  </si>
  <si>
    <t>Required for developing new functionalities, new reports, changes in existing components, testing, security audit and copyright of applications.</t>
  </si>
  <si>
    <t>Setting up of Project Management Unit</t>
  </si>
  <si>
    <t>T2+7=T3</t>
  </si>
  <si>
    <t>T3+1=T4</t>
  </si>
  <si>
    <t>T4+20=T5</t>
  </si>
  <si>
    <t>T5+7=T6</t>
  </si>
  <si>
    <t>T6</t>
  </si>
  <si>
    <t>T6+3=T7</t>
  </si>
  <si>
    <t>T4+7=T8</t>
  </si>
  <si>
    <t>T5+30=T9</t>
  </si>
  <si>
    <t>T4+10=T10</t>
  </si>
  <si>
    <t>T7</t>
  </si>
  <si>
    <t>T7+7=T11</t>
  </si>
  <si>
    <t>T12+5=T13</t>
  </si>
  <si>
    <t>T13+1=T14</t>
  </si>
  <si>
    <t>T16+10=T17</t>
  </si>
  <si>
    <t>T21+1=T22</t>
  </si>
  <si>
    <r>
      <t>eOffice &amp; SPARROW Procurement Cost</t>
    </r>
    <r>
      <rPr>
        <b/>
        <sz val="11"/>
        <rFont val="Calibri"/>
        <family val="2"/>
        <scheme val="minor"/>
      </rPr>
      <t xml:space="preserve"> (Applicable for Five Years)</t>
    </r>
  </si>
  <si>
    <t>Digitization, Diary and Dispatch Unit</t>
  </si>
  <si>
    <t>NIC will migrate the data from OPA/FTS/DMIS application (developed by NIC-eOffice or NIC-DoPT Team) to eOffice and access of eOffice will be provided to user department to vet the migrated data.</t>
  </si>
  <si>
    <t>T15+1=T16</t>
  </si>
  <si>
    <t>T18+10=T19</t>
  </si>
  <si>
    <t>T20+20=T21</t>
  </si>
  <si>
    <t>T22+7=T23</t>
  </si>
  <si>
    <t>a) User Department will provide backup of OPA / FTS / DMIS application (in case it is hosted at Local Data Centre / State Data Centre) to NIC.</t>
  </si>
  <si>
    <r>
      <t xml:space="preserve">Test Migration of OPA/FTS/DMIS </t>
    </r>
    <r>
      <rPr>
        <b/>
        <i/>
        <sz val="11"/>
        <color theme="1"/>
        <rFont val="Calibri"/>
        <family val="2"/>
        <scheme val="minor"/>
      </rPr>
      <t xml:space="preserve">(if available) </t>
    </r>
    <r>
      <rPr>
        <b/>
        <sz val="11"/>
        <color theme="1"/>
        <rFont val="Calibri"/>
        <family val="2"/>
        <scheme val="minor"/>
      </rPr>
      <t>to eOffice</t>
    </r>
  </si>
  <si>
    <t>OPA/FTS/DMIS Stoppage and Final Migration of OPA/FTS/DMIS into eOffice</t>
  </si>
  <si>
    <t>OPA/FTS/DMIS application running at user department will be stopped and final migration of OPA/FTS/DMIS application will be done by NIC.</t>
  </si>
  <si>
    <t>T23+1=T24</t>
  </si>
  <si>
    <t>T24+5=T25</t>
  </si>
  <si>
    <t>T25+1=T26</t>
  </si>
  <si>
    <t>Required for digitization of legacy files and inward correspondence. And also for the diarization of inward correspondence and issuing of outward correspondence</t>
  </si>
  <si>
    <t>Required for providing training on eOffice &amp; SPARROW and working knowledge on computer system and Internet Browsing to eOffice and SPARROW users.</t>
  </si>
  <si>
    <t>Required for digitization of legacy files and inward correspondence. And also for diarization of inward correspondence &amp; issuing of outward correspondence.</t>
  </si>
  <si>
    <t>Required for master data preparation (Organization &amp; Employee Data, File Heads, Subject Category, etc.) and management (Creation of New Employee, Retirement, Transfer, etc.) in eOffice &amp; SPARROW instance. Providing On-site and Helpdesk support to eOffice and SPARROW users.</t>
  </si>
  <si>
    <t>Required for overall administration and management of eOffice and SPARROW implementation at user department</t>
  </si>
  <si>
    <t>Multifunction</t>
  </si>
  <si>
    <t>NIC RECOMMENDATIONS ON PROVISIONING OF INFRASTRUCTURE RESOURCES FOR ROLLOUT OF EOFFICE &amp; SPARROW AT USER DEPARTMENT</t>
  </si>
  <si>
    <t>Number of Infrastructure Resources per location</t>
  </si>
  <si>
    <t>Category</t>
  </si>
  <si>
    <t>No. of eOffice Users in State (Secretariat, District Administration, Departments, Directorates, etc.)</t>
  </si>
  <si>
    <t>The cost towards "Requirements at Client Side" and "Setting up of Units" needs to be calculated by user department depending upon their local needs, geographical locations, etc. on their own.</t>
  </si>
  <si>
    <t>System Administration</t>
  </si>
  <si>
    <t>To be filled by user department as per the actuals and depending upon their local needs, geographical locations, etc.
The Cost for Manpower resource is only indicative and Final cost will be mentioned in PI issued by NICSI/GeM/Any other Agency.</t>
  </si>
  <si>
    <r>
      <t xml:space="preserve">Deployment Infrastructure Cost - eOffice </t>
    </r>
    <r>
      <rPr>
        <b/>
        <sz val="11"/>
        <color rgb="FFFF0000"/>
        <rFont val="Calibri"/>
        <family val="2"/>
        <scheme val="minor"/>
      </rPr>
      <t>@</t>
    </r>
  </si>
  <si>
    <t>@</t>
  </si>
  <si>
    <t>Web Server</t>
  </si>
  <si>
    <t>CRL Server</t>
  </si>
  <si>
    <t>Backup Server</t>
  </si>
  <si>
    <t>Logs Server</t>
  </si>
  <si>
    <t>Logs Backup Server</t>
  </si>
  <si>
    <r>
      <t>Duration</t>
    </r>
    <r>
      <rPr>
        <b/>
        <i/>
        <sz val="11"/>
        <color rgb="FFFF0000"/>
        <rFont val="Calibri"/>
        <family val="2"/>
        <scheme val="minor"/>
      </rPr>
      <t xml:space="preserve"> (in Months)</t>
    </r>
    <r>
      <rPr>
        <b/>
        <sz val="11"/>
        <color theme="1"/>
        <rFont val="Calibri"/>
        <family val="2"/>
        <scheme val="minor"/>
      </rPr>
      <t xml:space="preserve"> for Manpower Resources</t>
    </r>
  </si>
  <si>
    <t>Item/Manpower Resource</t>
  </si>
  <si>
    <t>Price of Items / Manpower Resources</t>
  </si>
  <si>
    <r>
      <t>GRAND TOTAL</t>
    </r>
    <r>
      <rPr>
        <b/>
        <sz val="11"/>
        <color rgb="FFFF0000"/>
        <rFont val="Calibri"/>
        <family val="2"/>
        <scheme val="minor"/>
      </rPr>
      <t>*</t>
    </r>
  </si>
  <si>
    <t>Requirements at DAR&amp;PG</t>
  </si>
  <si>
    <r>
      <t xml:space="preserve">Deployment Infrastructure Cost - SPARROW </t>
    </r>
    <r>
      <rPr>
        <b/>
        <sz val="11"/>
        <color rgb="FFFF0000"/>
        <rFont val="Calibri"/>
        <family val="2"/>
        <scheme val="minor"/>
      </rPr>
      <t>@</t>
    </r>
  </si>
  <si>
    <r>
      <t xml:space="preserve">eSign facility </t>
    </r>
    <r>
      <rPr>
        <b/>
        <sz val="11"/>
        <color rgb="FFFF0000"/>
        <rFont val="Calibri"/>
        <family val="2"/>
        <scheme val="minor"/>
      </rPr>
      <t>^</t>
    </r>
  </si>
  <si>
    <r>
      <t xml:space="preserve">SMS &amp; Email Gateway </t>
    </r>
    <r>
      <rPr>
        <b/>
        <sz val="11"/>
        <color rgb="FFFF0000"/>
        <rFont val="Calibri"/>
        <family val="2"/>
        <scheme val="minor"/>
      </rPr>
      <t>^</t>
    </r>
  </si>
  <si>
    <t>^</t>
  </si>
  <si>
    <t>Whenever the eOffice and SPARROW Product are hosted in eOffice Cloud at NDC-SP; eSign facility, SSL Certificate, DNS Registration and SMS &amp; Email Gateway will be provisioned by NIC. However, the cost for all the aforesaid activities needs to be borne / calculated by user department on their own whenever eOffice and SPARROW Product are hosted outside eOffice Cloud at NDC-SP.</t>
  </si>
  <si>
    <t>The "Deployment Infrastructure Cost - eOffice" and "Deployment Infrastructure Cost - SPARROW" has been calculated based on approved Cloud Rates which are applicable whenever eOffice and SPARROW Product are hosted either in eOffice Cloud at National Data Centre, Shastri Park (NDC-SP) or National Data Centre, Bhubaneswar (NDC-BBSR). Whenever, eOffice and SPARROW Product are hosted outside eOffice Cloud at NDC-SP or NDC-BBSR, the cost towards "Deployment Infrastructure Cost - eOffice" and "Deployment Infrastructure Cost - SPARROW" needs to be borne / calculated by user department on their own.</t>
  </si>
  <si>
    <r>
      <t xml:space="preserve">System Administration </t>
    </r>
    <r>
      <rPr>
        <b/>
        <sz val="11"/>
        <color rgb="FFFF0000"/>
        <rFont val="Calibri"/>
        <family val="2"/>
        <scheme val="minor"/>
      </rPr>
      <t>%</t>
    </r>
  </si>
  <si>
    <t>%</t>
  </si>
  <si>
    <t>Whenever the eOffice and SPARROW Product are hosted in eOffice Cloud at NDC-SP; the cost towards "System Administration" is Nil.</t>
  </si>
  <si>
    <r>
      <t>Duration</t>
    </r>
    <r>
      <rPr>
        <b/>
        <i/>
        <sz val="11"/>
        <color rgb="FFFF0000"/>
        <rFont val="Calibri"/>
        <family val="2"/>
        <scheme val="minor"/>
      </rPr>
      <t xml:space="preserve"> (in Months)</t>
    </r>
    <r>
      <rPr>
        <b/>
        <sz val="11"/>
        <color theme="1"/>
        <rFont val="Calibri"/>
        <family val="2"/>
        <scheme val="minor"/>
      </rPr>
      <t xml:space="preserve"> for Deployment Infrastructure</t>
    </r>
  </si>
  <si>
    <r>
      <rPr>
        <b/>
        <i/>
        <sz val="11"/>
        <color rgb="FFFF0000"/>
        <rFont val="Calibri"/>
        <family val="2"/>
        <scheme val="minor"/>
      </rPr>
      <t>Note</t>
    </r>
    <r>
      <rPr>
        <b/>
        <i/>
        <sz val="11"/>
        <color theme="1"/>
        <rFont val="Calibri"/>
        <family val="2"/>
        <scheme val="minor"/>
      </rPr>
      <t>: Manpower Resources for Project Management Unit to be setup at DAR&amp;PG and Contingencies will be separately calculated once the requirement from respective state will be received</t>
    </r>
  </si>
  <si>
    <t>Duration (in Months)</t>
  </si>
  <si>
    <t>DEPLOYMENT INFRASTRUCTURE REQUIREMENTS - EOFFICE AT PRIMARY DATA CENTRE (MANDATORY)</t>
  </si>
  <si>
    <t>DEPLOYMENT INFRASTRUCTURE REQUIREMENTS - EOFFICE AT REMOTE DATA CENTRE (STRONGLY RECOMMENDED)</t>
  </si>
  <si>
    <t>Application Failover / Backup Server</t>
  </si>
  <si>
    <t>DEPLOYMENT INFRASTRUCTURE COST - EOFFICE AT PRIMARY DATA CENTRE (MANDATORY)</t>
  </si>
  <si>
    <t>Cost for Three Years</t>
  </si>
  <si>
    <t>DEPLOYMENT INFRASTRUCTURE COST - EOFFICE AT REMOTE DATA CENTRE (STRONGLY RECOMMENDED)</t>
  </si>
  <si>
    <t>Duration</t>
  </si>
  <si>
    <t>TOTAL DEPLOYMENT INFRASTRUCTURE COST - EOFFICE AT BOTH PRIMARY DATA CENTRE AND REMOTE DATA CENTRE</t>
  </si>
  <si>
    <t>DEPLOYMENT INFRASTRUCTURE REQUIREMENTS - SPARROW AT PRIMARY DATA CENTRE (MANDATORY)</t>
  </si>
  <si>
    <t>DEPLOYMENT INFRASTRUCTURE COST - SPARROW AT PRIMARY DATA CENTRE (MANDATORY)</t>
  </si>
  <si>
    <t>DEPLOYMENT INFRASTRUCTURE REQUIREMENTS - SPARROW AT REMOTE DATA CENTRE (STRONGLY RECOMMENDED)</t>
  </si>
  <si>
    <t>DEPLOYMENT INFRASTRUCTURE COST - SPARROW AT REMOTE DATA CENTRE (STRONGLY RECOMMENDED)</t>
  </si>
  <si>
    <t>TOTAL DEPLOYMENT INFRASTRUCTURE COST - SPARROW AT BOTH PRIMARY DATA CENTRE AND REMOTE DATA CENTRE</t>
  </si>
  <si>
    <t>SUMMARY SHEET</t>
  </si>
  <si>
    <t>Quantity</t>
  </si>
  <si>
    <t>eOffice Procurement Cost</t>
  </si>
  <si>
    <t>SPARROW Procurement Cost</t>
  </si>
  <si>
    <t>eOffice Deployment Infrastructure Cost</t>
  </si>
  <si>
    <t>SPARROW Deployment Infrastructure Cost</t>
  </si>
  <si>
    <t>Hiring of Digitization Agency</t>
  </si>
  <si>
    <t>No. of States/UTs</t>
  </si>
  <si>
    <r>
      <t xml:space="preserve">TOTAL COST </t>
    </r>
    <r>
      <rPr>
        <b/>
        <i/>
        <sz val="11"/>
        <color theme="1"/>
        <rFont val="Calibri"/>
        <family val="2"/>
        <scheme val="minor"/>
      </rPr>
      <t>(Procurement of Workstations and Scanners)</t>
    </r>
  </si>
  <si>
    <r>
      <t xml:space="preserve">TOTAL COST </t>
    </r>
    <r>
      <rPr>
        <b/>
        <i/>
        <sz val="11"/>
        <color theme="1"/>
        <rFont val="Calibri"/>
        <family val="2"/>
        <scheme val="minor"/>
      </rPr>
      <t>(Procurement of eOffice and SPARROW)</t>
    </r>
  </si>
  <si>
    <r>
      <t>GRAND TOTAL FOR ALL STATES/UTs</t>
    </r>
    <r>
      <rPr>
        <b/>
        <sz val="11"/>
        <color rgb="FFFF0000"/>
        <rFont val="Calibri"/>
        <family val="2"/>
        <scheme val="minor"/>
      </rPr>
      <t>*</t>
    </r>
  </si>
  <si>
    <r>
      <t xml:space="preserve">TOTAL COST </t>
    </r>
    <r>
      <rPr>
        <b/>
        <i/>
        <sz val="11"/>
        <color theme="1"/>
        <rFont val="Calibri"/>
        <family val="2"/>
        <scheme val="minor"/>
      </rPr>
      <t>(Procurement of Deployment Infrastructure)</t>
    </r>
  </si>
  <si>
    <t xml:space="preserve">                                                                                                                                                                                                                                                                                                                              </t>
  </si>
  <si>
    <r>
      <t xml:space="preserve">TOTAL COST </t>
    </r>
    <r>
      <rPr>
        <b/>
        <i/>
        <sz val="11"/>
        <color theme="1"/>
        <rFont val="Calibri"/>
        <family val="2"/>
        <scheme val="minor"/>
      </rPr>
      <t>(Hiring of Manpower Resources for various units)</t>
    </r>
  </si>
  <si>
    <r>
      <t xml:space="preserve">Total Cost For All States/UTs for 
</t>
    </r>
    <r>
      <rPr>
        <b/>
        <sz val="11"/>
        <color rgb="FFFF0000"/>
        <rFont val="Calibri"/>
        <family val="2"/>
        <scheme val="minor"/>
      </rPr>
      <t>1st Year</t>
    </r>
    <r>
      <rPr>
        <b/>
        <sz val="11"/>
        <color theme="1"/>
        <rFont val="Calibri"/>
        <family val="2"/>
        <scheme val="minor"/>
      </rPr>
      <t xml:space="preserve"> (in INR)</t>
    </r>
  </si>
  <si>
    <r>
      <t xml:space="preserve">Total Cost For All States/UTs for 
</t>
    </r>
    <r>
      <rPr>
        <b/>
        <sz val="11"/>
        <color rgb="FFFF0000"/>
        <rFont val="Calibri"/>
        <family val="2"/>
        <scheme val="minor"/>
      </rPr>
      <t>2nd Year</t>
    </r>
    <r>
      <rPr>
        <b/>
        <sz val="11"/>
        <color theme="1"/>
        <rFont val="Calibri"/>
        <family val="2"/>
        <scheme val="minor"/>
      </rPr>
      <t xml:space="preserve"> (in INR)</t>
    </r>
  </si>
  <si>
    <r>
      <t xml:space="preserve">Total Cost For All States/UTs for 
</t>
    </r>
    <r>
      <rPr>
        <b/>
        <sz val="11"/>
        <color rgb="FFFF0000"/>
        <rFont val="Calibri"/>
        <family val="2"/>
        <scheme val="minor"/>
      </rPr>
      <t>3rd Year</t>
    </r>
    <r>
      <rPr>
        <b/>
        <sz val="11"/>
        <color theme="1"/>
        <rFont val="Calibri"/>
        <family val="2"/>
        <scheme val="minor"/>
      </rPr>
      <t xml:space="preserve"> (in INR)</t>
    </r>
  </si>
  <si>
    <r>
      <t>GRAND TOTAL FOR ONE STATE/UT</t>
    </r>
    <r>
      <rPr>
        <b/>
        <sz val="11"/>
        <color rgb="FFFF0000"/>
        <rFont val="Calibri"/>
        <family val="2"/>
        <scheme val="minor"/>
      </rPr>
      <t>*</t>
    </r>
  </si>
  <si>
    <t>Columns highlighted with Yellow Background colour needs to be filled manually.</t>
  </si>
  <si>
    <t>COST ESTIMATE FOR IMPLEMENTATION OF EOFFICE AND SPARROW AT STATE/UT</t>
  </si>
  <si>
    <r>
      <t xml:space="preserve">$ </t>
    </r>
    <r>
      <rPr>
        <b/>
        <sz val="11"/>
        <rFont val="Calibri"/>
        <family val="2"/>
        <scheme val="minor"/>
      </rPr>
      <t>The Cost for below mentioned items / manpower resources is required to be filled by user department and it will automatically get reflected in the Main Sheet</t>
    </r>
  </si>
  <si>
    <t>Project Manager</t>
  </si>
  <si>
    <t>Project Lead</t>
  </si>
  <si>
    <t>Project Engineer</t>
  </si>
  <si>
    <t>Technical Manager</t>
  </si>
  <si>
    <t>Deployment Lead</t>
  </si>
  <si>
    <t>Deployment Engineer</t>
  </si>
  <si>
    <r>
      <t xml:space="preserve">Workshop </t>
    </r>
    <r>
      <rPr>
        <i/>
        <sz val="11"/>
        <color theme="1"/>
        <rFont val="Calibri"/>
        <family val="2"/>
        <scheme val="minor"/>
      </rPr>
      <t>(To be organized every year for three consecutive years for One State/UT)</t>
    </r>
  </si>
  <si>
    <r>
      <t xml:space="preserve">Workshop </t>
    </r>
    <r>
      <rPr>
        <b/>
        <i/>
        <sz val="11"/>
        <color theme="1"/>
        <rFont val="Calibri"/>
        <family val="2"/>
        <scheme val="minor"/>
      </rPr>
      <t>(To be organized every year for three consecutive years for One State/UT)</t>
    </r>
  </si>
  <si>
    <t>Browser: Internet Explorer (Latest version), Mozilla Firefox (Latest version)</t>
  </si>
  <si>
    <t>Required for administering, managing and maintaining the eOffice and SPARROW instance of user department. They will also deploy latest patches / updates whenever provided by NIC eOffice Team.</t>
  </si>
  <si>
    <t>Indicative Work Profile/Skill Set of Manpower Resources Deployed in Unit</t>
  </si>
  <si>
    <t>INDICATIVE WORK PROFILE / SKILL SET OF MANPOWER RESOURCES TO BE DEPLOYED IN EACH UNIT FOR ROLLOUT OF EOFFICE &amp; SPARROW AT USER DEPARTMENT</t>
  </si>
  <si>
    <r>
      <rPr>
        <b/>
        <sz val="11"/>
        <color theme="1"/>
        <rFont val="Calibri"/>
        <family val="2"/>
        <scheme val="minor"/>
      </rPr>
      <t>a)</t>
    </r>
    <r>
      <rPr>
        <sz val="11"/>
        <color theme="1"/>
        <rFont val="Calibri"/>
        <family val="2"/>
        <scheme val="minor"/>
      </rPr>
      <t xml:space="preserve"> System Administration, Deployment and maintenance of eOffice Product suite in local/state data centre. This also includes the following:
      i) LDAP Integration
     ii) Configuration of SMS &amp; Email gateway
    iii) DNS Binding
     iv) SSL Configuration
</t>
    </r>
    <r>
      <rPr>
        <b/>
        <sz val="11"/>
        <color theme="1"/>
        <rFont val="Calibri"/>
        <family val="2"/>
        <scheme val="minor"/>
      </rPr>
      <t>b)</t>
    </r>
    <r>
      <rPr>
        <sz val="11"/>
        <color theme="1"/>
        <rFont val="Calibri"/>
        <family val="2"/>
        <scheme val="minor"/>
      </rPr>
      <t xml:space="preserve"> Linux installation
</t>
    </r>
    <r>
      <rPr>
        <b/>
        <sz val="11"/>
        <color theme="1"/>
        <rFont val="Calibri"/>
        <family val="2"/>
        <scheme val="minor"/>
      </rPr>
      <t>c)</t>
    </r>
    <r>
      <rPr>
        <sz val="11"/>
        <color theme="1"/>
        <rFont val="Calibri"/>
        <family val="2"/>
        <scheme val="minor"/>
      </rPr>
      <t xml:space="preserve"> LVM configuration and troubleshooting
</t>
    </r>
    <r>
      <rPr>
        <b/>
        <sz val="11"/>
        <color theme="1"/>
        <rFont val="Calibri"/>
        <family val="2"/>
        <scheme val="minor"/>
      </rPr>
      <t>d)</t>
    </r>
    <r>
      <rPr>
        <sz val="11"/>
        <color theme="1"/>
        <rFont val="Calibri"/>
        <family val="2"/>
        <scheme val="minor"/>
      </rPr>
      <t xml:space="preserve"> Patching &amp; fixing updates of the Linux servers.
</t>
    </r>
    <r>
      <rPr>
        <b/>
        <sz val="11"/>
        <color theme="1"/>
        <rFont val="Calibri"/>
        <family val="2"/>
        <scheme val="minor"/>
      </rPr>
      <t>e)</t>
    </r>
    <r>
      <rPr>
        <sz val="11"/>
        <color theme="1"/>
        <rFont val="Calibri"/>
        <family val="2"/>
        <scheme val="minor"/>
      </rPr>
      <t xml:space="preserve"> User / Group Administration and System security.
</t>
    </r>
    <r>
      <rPr>
        <b/>
        <sz val="11"/>
        <color theme="1"/>
        <rFont val="Calibri"/>
        <family val="2"/>
        <scheme val="minor"/>
      </rPr>
      <t>f)</t>
    </r>
    <r>
      <rPr>
        <sz val="11"/>
        <color theme="1"/>
        <rFont val="Calibri"/>
        <family val="2"/>
        <scheme val="minor"/>
      </rPr>
      <t xml:space="preserve"> Installing system software applications and Packages using tar ball, RPM, Yum, Linux Server hardening, and Server Monitoring.
</t>
    </r>
    <r>
      <rPr>
        <b/>
        <sz val="11"/>
        <color theme="1"/>
        <rFont val="Calibri"/>
        <family val="2"/>
        <scheme val="minor"/>
      </rPr>
      <t>g)</t>
    </r>
    <r>
      <rPr>
        <sz val="11"/>
        <color theme="1"/>
        <rFont val="Calibri"/>
        <family val="2"/>
        <scheme val="minor"/>
      </rPr>
      <t xml:space="preserve"> Creating and Managing cron in the beginning of day and end of day process for different servers.
</t>
    </r>
    <r>
      <rPr>
        <b/>
        <sz val="11"/>
        <color theme="1"/>
        <rFont val="Calibri"/>
        <family val="2"/>
        <scheme val="minor"/>
      </rPr>
      <t>h)</t>
    </r>
    <r>
      <rPr>
        <sz val="11"/>
        <color theme="1"/>
        <rFont val="Calibri"/>
        <family val="2"/>
        <scheme val="minor"/>
      </rPr>
      <t xml:space="preserve"> Web Hosting through Apache
</t>
    </r>
    <r>
      <rPr>
        <b/>
        <sz val="11"/>
        <color theme="1"/>
        <rFont val="Calibri"/>
        <family val="2"/>
        <scheme val="minor"/>
      </rPr>
      <t>i)</t>
    </r>
    <r>
      <rPr>
        <sz val="11"/>
        <color theme="1"/>
        <rFont val="Calibri"/>
        <family val="2"/>
        <scheme val="minor"/>
      </rPr>
      <t xml:space="preserve"> Managing Apache/Nginx Web Server, Tomcat Web Server
</t>
    </r>
    <r>
      <rPr>
        <b/>
        <sz val="11"/>
        <color theme="1"/>
        <rFont val="Calibri"/>
        <family val="2"/>
        <scheme val="minor"/>
      </rPr>
      <t>j)</t>
    </r>
    <r>
      <rPr>
        <sz val="11"/>
        <color theme="1"/>
        <rFont val="Calibri"/>
        <family val="2"/>
        <scheme val="minor"/>
      </rPr>
      <t xml:space="preserve"> Load Balancing (Tomcat cluster and Apache/Nginx web server)
</t>
    </r>
    <r>
      <rPr>
        <b/>
        <sz val="11"/>
        <color theme="1"/>
        <rFont val="Calibri"/>
        <family val="2"/>
        <scheme val="minor"/>
      </rPr>
      <t>k)</t>
    </r>
    <r>
      <rPr>
        <sz val="11"/>
        <color theme="1"/>
        <rFont val="Calibri"/>
        <family val="2"/>
        <scheme val="minor"/>
      </rPr>
      <t xml:space="preserve"> Application Data Backup and Restore
</t>
    </r>
    <r>
      <rPr>
        <b/>
        <sz val="11"/>
        <color theme="1"/>
        <rFont val="Calibri"/>
        <family val="2"/>
        <scheme val="minor"/>
      </rPr>
      <t>l)</t>
    </r>
    <r>
      <rPr>
        <sz val="11"/>
        <color theme="1"/>
        <rFont val="Calibri"/>
        <family val="2"/>
        <scheme val="minor"/>
      </rPr>
      <t xml:space="preserve"> Installation of PostgreSQL, Configuration and Tuning
</t>
    </r>
    <r>
      <rPr>
        <b/>
        <sz val="11"/>
        <color theme="1"/>
        <rFont val="Calibri"/>
        <family val="2"/>
        <scheme val="minor"/>
      </rPr>
      <t>m)</t>
    </r>
    <r>
      <rPr>
        <sz val="11"/>
        <color theme="1"/>
        <rFont val="Calibri"/>
        <family val="2"/>
        <scheme val="minor"/>
      </rPr>
      <t xml:space="preserve"> Administration of PostgreSQL users, replication of master/slave server, access rights &amp; taking regular database backups &amp; restoring them in restored in archival server.
</t>
    </r>
    <r>
      <rPr>
        <b/>
        <sz val="11"/>
        <color theme="1"/>
        <rFont val="Calibri"/>
        <family val="2"/>
        <scheme val="minor"/>
      </rPr>
      <t>n)</t>
    </r>
    <r>
      <rPr>
        <sz val="11"/>
        <color theme="1"/>
        <rFont val="Calibri"/>
        <family val="2"/>
        <scheme val="minor"/>
      </rPr>
      <t xml:space="preserve"> Knowledge of SQL queries
</t>
    </r>
    <r>
      <rPr>
        <b/>
        <sz val="11"/>
        <color theme="1"/>
        <rFont val="Calibri"/>
        <family val="2"/>
        <scheme val="minor"/>
      </rPr>
      <t>o)</t>
    </r>
    <r>
      <rPr>
        <sz val="11"/>
        <color theme="1"/>
        <rFont val="Calibri"/>
        <family val="2"/>
        <scheme val="minor"/>
      </rPr>
      <t xml:space="preserve"> Awareness of Virtualization and cloud environment
</t>
    </r>
    <r>
      <rPr>
        <b/>
        <sz val="11"/>
        <color theme="1"/>
        <rFont val="Calibri"/>
        <family val="2"/>
        <scheme val="minor"/>
      </rPr>
      <t>p)</t>
    </r>
    <r>
      <rPr>
        <sz val="11"/>
        <color theme="1"/>
        <rFont val="Calibri"/>
        <family val="2"/>
        <scheme val="minor"/>
      </rPr>
      <t xml:space="preserve"> Installation of monitoring tools like Nagios/Zabbix server configuration etc.
</t>
    </r>
    <r>
      <rPr>
        <b/>
        <sz val="11"/>
        <color theme="1"/>
        <rFont val="Calibri"/>
        <family val="2"/>
        <scheme val="minor"/>
      </rPr>
      <t>q)</t>
    </r>
    <r>
      <rPr>
        <sz val="11"/>
        <color theme="1"/>
        <rFont val="Calibri"/>
        <family val="2"/>
        <scheme val="minor"/>
      </rPr>
      <t xml:space="preserve"> Monitor the system and respond immediately for security or usability concerns.
</t>
    </r>
    <r>
      <rPr>
        <b/>
        <sz val="11"/>
        <color theme="1"/>
        <rFont val="Calibri"/>
        <family val="2"/>
        <scheme val="minor"/>
      </rPr>
      <t>r)</t>
    </r>
    <r>
      <rPr>
        <sz val="11"/>
        <color theme="1"/>
        <rFont val="Calibri"/>
        <family val="2"/>
        <scheme val="minor"/>
      </rPr>
      <t xml:space="preserve"> Administrate infrastructure, including firewalls, databases, malware protection software and other processes.
</t>
    </r>
    <r>
      <rPr>
        <b/>
        <sz val="11"/>
        <color theme="1"/>
        <rFont val="Calibri"/>
        <family val="2"/>
        <scheme val="minor"/>
      </rPr>
      <t>s)</t>
    </r>
    <r>
      <rPr>
        <sz val="11"/>
        <color theme="1"/>
        <rFont val="Calibri"/>
        <family val="2"/>
        <scheme val="minor"/>
      </rPr>
      <t xml:space="preserve"> Review and analyse application and database logs.
</t>
    </r>
    <r>
      <rPr>
        <b/>
        <sz val="11"/>
        <color theme="1"/>
        <rFont val="Calibri"/>
        <family val="2"/>
        <scheme val="minor"/>
      </rPr>
      <t>t)</t>
    </r>
    <r>
      <rPr>
        <sz val="11"/>
        <color theme="1"/>
        <rFont val="Calibri"/>
        <family val="2"/>
        <scheme val="minor"/>
      </rPr>
      <t xml:space="preserve"> Ensuring the update of all system software like OS, etc. and implementing advisories from eOffice Division from time to time.
</t>
    </r>
    <r>
      <rPr>
        <b/>
        <sz val="11"/>
        <color theme="1"/>
        <rFont val="Calibri"/>
        <family val="2"/>
        <scheme val="minor"/>
      </rPr>
      <t>u)</t>
    </r>
    <r>
      <rPr>
        <sz val="11"/>
        <color theme="1"/>
        <rFont val="Calibri"/>
        <family val="2"/>
        <scheme val="minor"/>
      </rPr>
      <t xml:space="preserve"> Time to time VA assessment of the servers.</t>
    </r>
  </si>
  <si>
    <r>
      <rPr>
        <b/>
        <sz val="11"/>
        <color theme="1"/>
        <rFont val="Calibri"/>
        <family val="2"/>
        <scheme val="minor"/>
      </rPr>
      <t>Master Trainers</t>
    </r>
    <r>
      <rPr>
        <sz val="11"/>
        <color theme="1"/>
        <rFont val="Calibri"/>
        <family val="2"/>
        <scheme val="minor"/>
      </rPr>
      <t xml:space="preserve"> identified/hired by user department may be deputed in this unit. They will be resposible for following:
</t>
    </r>
    <r>
      <rPr>
        <b/>
        <sz val="11"/>
        <color theme="1"/>
        <rFont val="Calibri"/>
        <family val="2"/>
        <scheme val="minor"/>
      </rPr>
      <t>a)</t>
    </r>
    <r>
      <rPr>
        <sz val="11"/>
        <color theme="1"/>
        <rFont val="Calibri"/>
        <family val="2"/>
        <scheme val="minor"/>
      </rPr>
      <t xml:space="preserve"> Providing continuous training and hand-holding to end users of the department.
</t>
    </r>
    <r>
      <rPr>
        <b/>
        <sz val="11"/>
        <color theme="1"/>
        <rFont val="Calibri"/>
        <family val="2"/>
        <scheme val="minor"/>
      </rPr>
      <t>b)</t>
    </r>
    <r>
      <rPr>
        <sz val="11"/>
        <color theme="1"/>
        <rFont val="Calibri"/>
        <family val="2"/>
        <scheme val="minor"/>
      </rPr>
      <t xml:space="preserve"> Providing training and hand-holding on new features to the end users of the department, as and when released.
</t>
    </r>
    <r>
      <rPr>
        <b/>
        <sz val="11"/>
        <color theme="1"/>
        <rFont val="Calibri"/>
        <family val="2"/>
        <scheme val="minor"/>
      </rPr>
      <t xml:space="preserve">c) </t>
    </r>
    <r>
      <rPr>
        <sz val="11"/>
        <color theme="1"/>
        <rFont val="Calibri"/>
        <family val="2"/>
        <scheme val="minor"/>
      </rPr>
      <t xml:space="preserve">Planning, scheduling, managing and tracking the training sessions to be held for senior management / users / dealing hands on the application.
</t>
    </r>
    <r>
      <rPr>
        <b/>
        <sz val="11"/>
        <color theme="1"/>
        <rFont val="Calibri"/>
        <family val="2"/>
        <scheme val="minor"/>
      </rPr>
      <t>d)</t>
    </r>
    <r>
      <rPr>
        <sz val="11"/>
        <color theme="1"/>
        <rFont val="Calibri"/>
        <family val="2"/>
        <scheme val="minor"/>
      </rPr>
      <t xml:space="preserve"> Testing of the new versions and features of eOffice</t>
    </r>
  </si>
  <si>
    <r>
      <rPr>
        <b/>
        <sz val="11"/>
        <color theme="1"/>
        <rFont val="Calibri"/>
        <family val="2"/>
        <scheme val="minor"/>
      </rPr>
      <t>a)</t>
    </r>
    <r>
      <rPr>
        <sz val="11"/>
        <color theme="1"/>
        <rFont val="Calibri"/>
        <family val="2"/>
        <scheme val="minor"/>
      </rPr>
      <t xml:space="preserve"> Assist user department in scanning, digitization and migration activities.
</t>
    </r>
    <r>
      <rPr>
        <b/>
        <sz val="11"/>
        <color theme="1"/>
        <rFont val="Calibri"/>
        <family val="2"/>
        <scheme val="minor"/>
      </rPr>
      <t>b)</t>
    </r>
    <r>
      <rPr>
        <sz val="11"/>
        <color theme="1"/>
        <rFont val="Calibri"/>
        <family val="2"/>
        <scheme val="minor"/>
      </rPr>
      <t xml:space="preserve"> Ensure that all the papers (notings, receipts, etc.) needs to be scanned as per the standard scanning guidelines provided by eOffice Team. 
</t>
    </r>
    <r>
      <rPr>
        <b/>
        <sz val="11"/>
        <color theme="1"/>
        <rFont val="Calibri"/>
        <family val="2"/>
        <scheme val="minor"/>
      </rPr>
      <t>c)</t>
    </r>
    <r>
      <rPr>
        <sz val="11"/>
        <color theme="1"/>
        <rFont val="Calibri"/>
        <family val="2"/>
        <scheme val="minor"/>
      </rPr>
      <t xml:space="preserve"> Ensure that the meta-data at the time of diarization and dispatch must be filled properly.</t>
    </r>
  </si>
  <si>
    <r>
      <rPr>
        <b/>
        <sz val="11"/>
        <color theme="1"/>
        <rFont val="Calibri"/>
        <family val="2"/>
        <scheme val="minor"/>
      </rPr>
      <t>a)</t>
    </r>
    <r>
      <rPr>
        <sz val="11"/>
        <color theme="1"/>
        <rFont val="Calibri"/>
        <family val="2"/>
        <scheme val="minor"/>
      </rPr>
      <t xml:space="preserve"> Assist user department in constitution of eOffice Governance Structure
</t>
    </r>
    <r>
      <rPr>
        <b/>
        <sz val="11"/>
        <color theme="1"/>
        <rFont val="Calibri"/>
        <family val="2"/>
        <scheme val="minor"/>
      </rPr>
      <t xml:space="preserve">b) </t>
    </r>
    <r>
      <rPr>
        <sz val="11"/>
        <color theme="1"/>
        <rFont val="Calibri"/>
        <family val="2"/>
        <scheme val="minor"/>
      </rPr>
      <t xml:space="preserve">Assist user department in acquiring Digital Signature Certificates (DSC) / eSign / Email Ids, etc. for all eOffice users
</t>
    </r>
    <r>
      <rPr>
        <b/>
        <sz val="11"/>
        <color theme="1"/>
        <rFont val="Calibri"/>
        <family val="2"/>
        <scheme val="minor"/>
      </rPr>
      <t>c)</t>
    </r>
    <r>
      <rPr>
        <sz val="11"/>
        <color theme="1"/>
        <rFont val="Calibri"/>
        <family val="2"/>
        <scheme val="minor"/>
      </rPr>
      <t xml:space="preserve"> Assist in setting up of department level Local Help Desk.
</t>
    </r>
    <r>
      <rPr>
        <b/>
        <sz val="11"/>
        <color theme="1"/>
        <rFont val="Calibri"/>
        <family val="2"/>
        <scheme val="minor"/>
      </rPr>
      <t>d)</t>
    </r>
    <r>
      <rPr>
        <sz val="11"/>
        <color theme="1"/>
        <rFont val="Calibri"/>
        <family val="2"/>
        <scheme val="minor"/>
      </rPr>
      <t xml:space="preserve"> Infrastructure Gap Analysis and Infrastructure readiness </t>
    </r>
    <r>
      <rPr>
        <b/>
        <sz val="11"/>
        <color theme="1"/>
        <rFont val="Calibri"/>
        <family val="2"/>
        <scheme val="minor"/>
      </rPr>
      <t xml:space="preserve">
e)</t>
    </r>
    <r>
      <rPr>
        <sz val="11"/>
        <color theme="1"/>
        <rFont val="Calibri"/>
        <family val="2"/>
        <scheme val="minor"/>
      </rPr>
      <t xml:space="preserve"> Regular review meetings with nodal coordinator of user department for smooth, successful and sustainable implementation of eOffice
</t>
    </r>
    <r>
      <rPr>
        <b/>
        <sz val="11"/>
        <color theme="1"/>
        <rFont val="Calibri"/>
        <family val="2"/>
        <scheme val="minor"/>
      </rPr>
      <t>f)</t>
    </r>
    <r>
      <rPr>
        <sz val="11"/>
        <color theme="1"/>
        <rFont val="Calibri"/>
        <family val="2"/>
        <scheme val="minor"/>
      </rPr>
      <t xml:space="preserve"> Preparation and submission of regular reports on the progress of implementation of eOffice to the eOffice Nodal Coordinator, like number of users on-boarded on eOffice, number of training sessions conducted, number of users trained, number of electronic files / receipts created, etc.
</t>
    </r>
    <r>
      <rPr>
        <b/>
        <sz val="11"/>
        <color theme="1"/>
        <rFont val="Calibri"/>
        <family val="2"/>
        <scheme val="minor"/>
      </rPr>
      <t>g)</t>
    </r>
    <r>
      <rPr>
        <sz val="11"/>
        <color theme="1"/>
        <rFont val="Calibri"/>
        <family val="2"/>
        <scheme val="minor"/>
      </rPr>
      <t xml:space="preserve"> Providing responses to these queries received from On-site Support and Helpdesk Unit and if needed, escalates the queries to eOffice Team for timely response.
</t>
    </r>
    <r>
      <rPr>
        <b/>
        <sz val="11"/>
        <color theme="1"/>
        <rFont val="Calibri"/>
        <family val="2"/>
        <scheme val="minor"/>
      </rPr>
      <t>h)</t>
    </r>
    <r>
      <rPr>
        <sz val="11"/>
        <color theme="1"/>
        <rFont val="Calibri"/>
        <family val="2"/>
        <scheme val="minor"/>
      </rPr>
      <t xml:space="preserve"> Liaise among indenting user department, NICSI and other stakeholders in smooth implementation of eOffice system.
</t>
    </r>
    <r>
      <rPr>
        <b/>
        <sz val="11"/>
        <color theme="1"/>
        <rFont val="Calibri"/>
        <family val="2"/>
        <scheme val="minor"/>
      </rPr>
      <t>i)</t>
    </r>
    <r>
      <rPr>
        <sz val="11"/>
        <color theme="1"/>
        <rFont val="Calibri"/>
        <family val="2"/>
        <scheme val="minor"/>
      </rPr>
      <t xml:space="preserve"> Provide over all guidance to the procuring entity in implementation of the application and share the best practices</t>
    </r>
  </si>
  <si>
    <r>
      <rPr>
        <b/>
        <sz val="11"/>
        <color theme="1"/>
        <rFont val="Calibri"/>
        <family val="2"/>
        <scheme val="minor"/>
      </rPr>
      <t>EMD Managers</t>
    </r>
    <r>
      <rPr>
        <sz val="11"/>
        <color theme="1"/>
        <rFont val="Calibri"/>
        <family val="2"/>
        <scheme val="minor"/>
      </rPr>
      <t xml:space="preserve"> and </t>
    </r>
    <r>
      <rPr>
        <b/>
        <sz val="11"/>
        <color theme="1"/>
        <rFont val="Calibri"/>
        <family val="2"/>
        <scheme val="minor"/>
      </rPr>
      <t>On-site Roll Out Team</t>
    </r>
    <r>
      <rPr>
        <sz val="11"/>
        <color theme="1"/>
        <rFont val="Calibri"/>
        <family val="2"/>
        <scheme val="minor"/>
      </rPr>
      <t xml:space="preserve"> identified/hired by user department may be deputed in this unit. </t>
    </r>
    <r>
      <rPr>
        <b/>
        <sz val="11"/>
        <color theme="1"/>
        <rFont val="Calibri"/>
        <family val="2"/>
        <scheme val="minor"/>
      </rPr>
      <t>EMD Managers</t>
    </r>
    <r>
      <rPr>
        <sz val="11"/>
        <color theme="1"/>
        <rFont val="Calibri"/>
        <family val="2"/>
        <scheme val="minor"/>
      </rPr>
      <t xml:space="preserve"> are resposible for following:
</t>
    </r>
    <r>
      <rPr>
        <b/>
        <sz val="11"/>
        <color theme="1"/>
        <rFont val="Calibri"/>
        <family val="2"/>
        <scheme val="minor"/>
      </rPr>
      <t>a)</t>
    </r>
    <r>
      <rPr>
        <sz val="11"/>
        <color theme="1"/>
        <rFont val="Calibri"/>
        <family val="2"/>
        <scheme val="minor"/>
      </rPr>
      <t xml:space="preserve"> Preparation and Population of eOffice Master Data [Employee Master Details (EMD), File Heads, etc.] into the application
</t>
    </r>
    <r>
      <rPr>
        <b/>
        <sz val="11"/>
        <color theme="1"/>
        <rFont val="Calibri"/>
        <family val="2"/>
        <scheme val="minor"/>
      </rPr>
      <t>b)</t>
    </r>
    <r>
      <rPr>
        <sz val="11"/>
        <color theme="1"/>
        <rFont val="Calibri"/>
        <family val="2"/>
        <scheme val="minor"/>
      </rPr>
      <t xml:space="preserve"> eOffice user account creation, whenever a new employee joins the organization.
</t>
    </r>
    <r>
      <rPr>
        <b/>
        <sz val="11"/>
        <color theme="1"/>
        <rFont val="Calibri"/>
        <family val="2"/>
        <scheme val="minor"/>
      </rPr>
      <t>c)</t>
    </r>
    <r>
      <rPr>
        <sz val="11"/>
        <color theme="1"/>
        <rFont val="Calibri"/>
        <family val="2"/>
        <scheme val="minor"/>
      </rPr>
      <t xml:space="preserve"> Managing inter/intra-departmental transfers, promotions, retirement.
</t>
    </r>
    <r>
      <rPr>
        <b/>
        <sz val="11"/>
        <color theme="1"/>
        <rFont val="Calibri"/>
        <family val="2"/>
        <scheme val="minor"/>
      </rPr>
      <t>d)</t>
    </r>
    <r>
      <rPr>
        <sz val="11"/>
        <color theme="1"/>
        <rFont val="Calibri"/>
        <family val="2"/>
        <scheme val="minor"/>
      </rPr>
      <t xml:space="preserve"> Providing roles and privileges as per the working of the organization.
The </t>
    </r>
    <r>
      <rPr>
        <b/>
        <sz val="11"/>
        <color theme="1"/>
        <rFont val="Calibri"/>
        <family val="2"/>
        <scheme val="minor"/>
      </rPr>
      <t>On-site Roll Out Team</t>
    </r>
    <r>
      <rPr>
        <sz val="11"/>
        <color theme="1"/>
        <rFont val="Calibri"/>
        <family val="2"/>
        <scheme val="minor"/>
      </rPr>
      <t xml:space="preserve"> and </t>
    </r>
    <r>
      <rPr>
        <b/>
        <sz val="11"/>
        <color theme="1"/>
        <rFont val="Calibri"/>
        <family val="2"/>
        <scheme val="minor"/>
      </rPr>
      <t>Helpdesk Unit</t>
    </r>
    <r>
      <rPr>
        <sz val="11"/>
        <color theme="1"/>
        <rFont val="Calibri"/>
        <family val="2"/>
        <scheme val="minor"/>
      </rPr>
      <t xml:space="preserve"> are responsible for following:
</t>
    </r>
    <r>
      <rPr>
        <b/>
        <sz val="11"/>
        <color theme="1"/>
        <rFont val="Calibri"/>
        <family val="2"/>
        <scheme val="minor"/>
      </rPr>
      <t>a)</t>
    </r>
    <r>
      <rPr>
        <sz val="11"/>
        <color theme="1"/>
        <rFont val="Calibri"/>
        <family val="2"/>
        <scheme val="minor"/>
      </rPr>
      <t xml:space="preserve"> Provide trouble-shooting support to end users facing problems in eOffice.
</t>
    </r>
    <r>
      <rPr>
        <b/>
        <sz val="11"/>
        <color theme="1"/>
        <rFont val="Calibri"/>
        <family val="2"/>
        <scheme val="minor"/>
      </rPr>
      <t xml:space="preserve">b) </t>
    </r>
    <r>
      <rPr>
        <sz val="11"/>
        <color theme="1"/>
        <rFont val="Calibri"/>
        <family val="2"/>
        <scheme val="minor"/>
      </rPr>
      <t xml:space="preserve">Respond to telephone calls and emails received from users looking for help with issues related to eOffice.
</t>
    </r>
    <r>
      <rPr>
        <b/>
        <sz val="11"/>
        <color theme="1"/>
        <rFont val="Calibri"/>
        <family val="2"/>
        <scheme val="minor"/>
      </rPr>
      <t>c)</t>
    </r>
    <r>
      <rPr>
        <sz val="11"/>
        <color theme="1"/>
        <rFont val="Calibri"/>
        <family val="2"/>
        <scheme val="minor"/>
      </rPr>
      <t xml:space="preserve"> Compiling the list of queries received from users relating to eOffice which are not resolved at their end and escalate them to the Project Management Unit for resolution.
</t>
    </r>
    <r>
      <rPr>
        <b/>
        <sz val="11"/>
        <color theme="1"/>
        <rFont val="Calibri"/>
        <family val="2"/>
        <scheme val="minor"/>
      </rPr>
      <t>d)</t>
    </r>
    <r>
      <rPr>
        <sz val="11"/>
        <color theme="1"/>
        <rFont val="Calibri"/>
        <family val="2"/>
        <scheme val="minor"/>
      </rPr>
      <t xml:space="preserve"> Testing of the new versions and features of eOffice, as and when released.</t>
    </r>
  </si>
  <si>
    <t>For Indicative Work Profile / Skill Set of aforesaid manpower resources</t>
  </si>
  <si>
    <r>
      <t>Manpower Resources</t>
    </r>
    <r>
      <rPr>
        <b/>
        <sz val="11"/>
        <color rgb="FFFF0000"/>
        <rFont val="Calibri"/>
        <family val="2"/>
        <scheme val="minor"/>
      </rPr>
      <t>+</t>
    </r>
  </si>
  <si>
    <t>The figures provided above are only general and indicative figures w.r.t. deployment of manpower at a single location that may help user department to estimate their resources, however, it is suggested that user department may also further estimate the requirements based on their local needs / geographical locations etc.</t>
  </si>
  <si>
    <t>+</t>
  </si>
  <si>
    <r>
      <rPr>
        <b/>
        <i/>
        <sz val="12"/>
        <color rgb="FFFF0000"/>
        <rFont val="Calibri"/>
        <family val="2"/>
        <scheme val="minor"/>
      </rPr>
      <t xml:space="preserve">Note: </t>
    </r>
    <r>
      <rPr>
        <b/>
        <i/>
        <sz val="12"/>
        <rFont val="Calibri"/>
        <family val="2"/>
        <scheme val="minor"/>
      </rPr>
      <t>The figures provided below are only general and indicative figures w.r.t. deployment of manpower at a single location that may help user department to estimate their resources, however, it is suggested that user department may also further estimate the requirements based on their local needs / geographical locations etc.</t>
    </r>
  </si>
  <si>
    <t>Cost to be submitted to</t>
  </si>
  <si>
    <t>State/UT</t>
  </si>
  <si>
    <t>NICSI</t>
  </si>
  <si>
    <t>DAR&amp;PG</t>
  </si>
  <si>
    <r>
      <t>Desktop [</t>
    </r>
    <r>
      <rPr>
        <b/>
        <u/>
        <sz val="11"/>
        <color rgb="FF0000FF"/>
        <rFont val="Calibri"/>
        <family val="2"/>
        <scheme val="minor"/>
      </rPr>
      <t>GEM LINK</t>
    </r>
    <r>
      <rPr>
        <b/>
        <sz val="11"/>
        <color theme="1"/>
        <rFont val="Calibri"/>
        <family val="2"/>
        <scheme val="minor"/>
      </rPr>
      <t>]</t>
    </r>
  </si>
  <si>
    <r>
      <t>Laptop [</t>
    </r>
    <r>
      <rPr>
        <b/>
        <u/>
        <sz val="11"/>
        <color rgb="FF0000FF"/>
        <rFont val="Calibri"/>
        <family val="2"/>
        <scheme val="minor"/>
      </rPr>
      <t>GEM LINK</t>
    </r>
    <r>
      <rPr>
        <b/>
        <sz val="11"/>
        <color theme="1"/>
        <rFont val="Calibri"/>
        <family val="2"/>
        <scheme val="minor"/>
      </rPr>
      <t>]</t>
    </r>
  </si>
  <si>
    <r>
      <t>High End [</t>
    </r>
    <r>
      <rPr>
        <b/>
        <u/>
        <sz val="11"/>
        <color rgb="FF0000FF"/>
        <rFont val="Calibri"/>
        <family val="2"/>
        <scheme val="minor"/>
      </rPr>
      <t>GEM LINK</t>
    </r>
    <r>
      <rPr>
        <b/>
        <sz val="11"/>
        <color theme="1"/>
        <rFont val="Calibri"/>
        <family val="2"/>
        <scheme val="minor"/>
      </rPr>
      <t>]</t>
    </r>
  </si>
  <si>
    <r>
      <t>Medium End [</t>
    </r>
    <r>
      <rPr>
        <b/>
        <u/>
        <sz val="11"/>
        <color rgb="FF0000FF"/>
        <rFont val="Calibri"/>
        <family val="2"/>
        <scheme val="minor"/>
      </rPr>
      <t>GEM LINK</t>
    </r>
    <r>
      <rPr>
        <b/>
        <sz val="11"/>
        <color theme="1"/>
        <rFont val="Calibri"/>
        <family val="2"/>
        <scheme val="minor"/>
      </rPr>
      <t>]</t>
    </r>
  </si>
  <si>
    <t>Reference</t>
  </si>
  <si>
    <r>
      <rPr>
        <b/>
        <sz val="11"/>
        <color theme="1"/>
        <rFont val="Calibri"/>
        <family val="2"/>
        <scheme val="minor"/>
      </rPr>
      <t>SSL Certificate for both eOffice &amp; SPARROW instance</t>
    </r>
    <r>
      <rPr>
        <sz val="11"/>
        <color theme="1"/>
        <rFont val="Calibri"/>
        <family val="2"/>
        <scheme val="minor"/>
      </rPr>
      <t xml:space="preserve"> </t>
    </r>
    <r>
      <rPr>
        <i/>
        <sz val="11"/>
        <color theme="1"/>
        <rFont val="Calibri"/>
        <family val="2"/>
        <scheme val="minor"/>
      </rPr>
      <t>(Applicable for Two Years only)</t>
    </r>
  </si>
  <si>
    <t>Multi-function</t>
  </si>
  <si>
    <t>GEM LINKS</t>
  </si>
  <si>
    <r>
      <t>Multi-Function [</t>
    </r>
    <r>
      <rPr>
        <b/>
        <u/>
        <sz val="11"/>
        <color rgb="FF0000FF"/>
        <rFont val="Calibri"/>
        <family val="2"/>
        <scheme val="minor"/>
      </rPr>
      <t>GEM LINK</t>
    </r>
    <r>
      <rPr>
        <b/>
        <sz val="11"/>
        <color theme="1"/>
        <rFont val="Calibri"/>
        <family val="2"/>
        <scheme val="minor"/>
      </rPr>
      <t>]</t>
    </r>
  </si>
  <si>
    <r>
      <t xml:space="preserve">Digital Signature Certificates (DSC) 
</t>
    </r>
    <r>
      <rPr>
        <i/>
        <sz val="11"/>
        <color theme="1"/>
        <rFont val="Calibri"/>
        <family val="2"/>
        <scheme val="minor"/>
      </rPr>
      <t>(Two years Certificate validity)</t>
    </r>
  </si>
  <si>
    <r>
      <t xml:space="preserve">Estimated Unit Cost (in INR) </t>
    </r>
    <r>
      <rPr>
        <b/>
        <sz val="11"/>
        <color rgb="FFFF0000"/>
        <rFont val="Calibri"/>
        <family val="2"/>
        <scheme val="minor"/>
      </rPr>
      <t>$</t>
    </r>
  </si>
  <si>
    <r>
      <rPr>
        <b/>
        <sz val="11"/>
        <color rgb="FFFF0000"/>
        <rFont val="Calibri"/>
        <family val="2"/>
        <scheme val="minor"/>
      </rPr>
      <t>Estimated Unit Cost</t>
    </r>
    <r>
      <rPr>
        <b/>
        <sz val="11"/>
        <color theme="1"/>
        <rFont val="Calibri"/>
        <family val="2"/>
        <scheme val="minor"/>
      </rPr>
      <t xml:space="preserve"> (in INR)</t>
    </r>
  </si>
  <si>
    <r>
      <t>Digital Signature Certificates (DSC) - Two years Certificate validity [</t>
    </r>
    <r>
      <rPr>
        <b/>
        <u/>
        <sz val="11"/>
        <color rgb="FF0000FF"/>
        <rFont val="Calibri"/>
        <family val="2"/>
        <scheme val="minor"/>
      </rPr>
      <t>GEM LINK</t>
    </r>
    <r>
      <rPr>
        <b/>
        <sz val="11"/>
        <color theme="1"/>
        <rFont val="Calibri"/>
        <family val="2"/>
        <scheme val="minor"/>
      </rPr>
      <t>]</t>
    </r>
  </si>
  <si>
    <r>
      <t>Digital Signature Certificates (DSC) - Two years Certificate validity</t>
    </r>
    <r>
      <rPr>
        <b/>
        <sz val="11"/>
        <color theme="1"/>
        <rFont val="Calibri"/>
        <family val="2"/>
        <scheme val="minor"/>
      </rPr>
      <t/>
    </r>
  </si>
  <si>
    <r>
      <t>SSL Certificate</t>
    </r>
    <r>
      <rPr>
        <b/>
        <i/>
        <sz val="11"/>
        <color theme="1"/>
        <rFont val="Calibri"/>
        <family val="2"/>
        <scheme val="minor"/>
      </rPr>
      <t xml:space="preserve"> (Applicable for Two Years only)</t>
    </r>
    <r>
      <rPr>
        <b/>
        <sz val="11"/>
        <color theme="1"/>
        <rFont val="Calibri"/>
        <family val="2"/>
        <scheme val="minor"/>
      </rPr>
      <t xml:space="preserve"> [</t>
    </r>
    <r>
      <rPr>
        <b/>
        <u/>
        <sz val="11"/>
        <color rgb="FF0000FF"/>
        <rFont val="Calibri"/>
        <family val="2"/>
        <scheme val="minor"/>
      </rPr>
      <t>GEM LINK</t>
    </r>
    <r>
      <rPr>
        <b/>
        <sz val="11"/>
        <color theme="1"/>
        <rFont val="Calibri"/>
        <family val="2"/>
        <scheme val="minor"/>
      </rPr>
      <t>]</t>
    </r>
  </si>
  <si>
    <t>Digital Signature Certificates (DSC) - Two years Certificate validity</t>
  </si>
  <si>
    <t>SSL Certificate for both eOffice &amp; SPARROW instance (Applicable for Two Years only)</t>
  </si>
  <si>
    <t>eSign facility</t>
  </si>
  <si>
    <t>DNS Registration for both eOffice &amp; SPARROW instance</t>
  </si>
  <si>
    <t>SMS &amp; Email Gateway</t>
  </si>
  <si>
    <r>
      <t xml:space="preserve">NICSI </t>
    </r>
    <r>
      <rPr>
        <b/>
        <i/>
        <sz val="11"/>
        <color rgb="FFFF0000"/>
        <rFont val="Calibri"/>
        <family val="2"/>
        <scheme val="minor"/>
      </rPr>
      <t>(in case hosted at NDC-BBSR)</t>
    </r>
  </si>
  <si>
    <r>
      <t xml:space="preserve">DNS Registration for both eOffice &amp; SPARROW instance </t>
    </r>
    <r>
      <rPr>
        <b/>
        <sz val="11"/>
        <color rgb="FFFF0000"/>
        <rFont val="Calibri"/>
        <family val="2"/>
        <scheme val="minor"/>
      </rPr>
      <t>^</t>
    </r>
    <r>
      <rPr>
        <b/>
        <i/>
        <sz val="11"/>
        <color rgb="FFFF0000"/>
        <rFont val="Calibri"/>
        <family val="2"/>
        <scheme val="minor"/>
      </rPr>
      <t xml:space="preserve"> </t>
    </r>
    <r>
      <rPr>
        <b/>
        <i/>
        <sz val="11"/>
        <rFont val="Calibri"/>
        <family val="2"/>
        <scheme val="minor"/>
      </rPr>
      <t xml:space="preserve">(FREE in case DNS is registered in </t>
    </r>
    <r>
      <rPr>
        <b/>
        <i/>
        <sz val="11"/>
        <color rgb="FF0000FF"/>
        <rFont val="Calibri"/>
        <family val="2"/>
        <scheme val="minor"/>
      </rPr>
      <t>.nic.in</t>
    </r>
    <r>
      <rPr>
        <b/>
        <i/>
        <sz val="11"/>
        <rFont val="Calibri"/>
        <family val="2"/>
        <scheme val="minor"/>
      </rPr>
      <t xml:space="preserve"> or </t>
    </r>
    <r>
      <rPr>
        <b/>
        <i/>
        <sz val="11"/>
        <color rgb="FF0000FF"/>
        <rFont val="Calibri"/>
        <family val="2"/>
        <scheme val="minor"/>
      </rPr>
      <t>.gov.in</t>
    </r>
    <r>
      <rPr>
        <b/>
        <i/>
        <sz val="11"/>
        <rFont val="Calibri"/>
        <family val="2"/>
        <scheme val="minor"/>
      </rPr>
      <t xml:space="preserve"> domain)</t>
    </r>
  </si>
  <si>
    <r>
      <t xml:space="preserve">Total Cost For </t>
    </r>
    <r>
      <rPr>
        <b/>
        <sz val="11"/>
        <color rgb="FFFF0000"/>
        <rFont val="Calibri"/>
        <family val="2"/>
        <scheme val="minor"/>
      </rPr>
      <t>One State/UT</t>
    </r>
    <r>
      <rPr>
        <b/>
        <sz val="11"/>
        <color theme="1"/>
        <rFont val="Calibri"/>
        <family val="2"/>
        <scheme val="minor"/>
      </rPr>
      <t xml:space="preserve">
(in INR)</t>
    </r>
  </si>
  <si>
    <r>
      <t xml:space="preserve">Total Cost For </t>
    </r>
    <r>
      <rPr>
        <b/>
        <sz val="11"/>
        <color rgb="FFFF0000"/>
        <rFont val="Calibri"/>
        <family val="2"/>
        <scheme val="minor"/>
      </rPr>
      <t>All States/UTs</t>
    </r>
    <r>
      <rPr>
        <b/>
        <sz val="11"/>
        <color theme="1"/>
        <rFont val="Calibri"/>
        <family val="2"/>
        <scheme val="minor"/>
      </rPr>
      <t xml:space="preserve"> (in INR)</t>
    </r>
  </si>
  <si>
    <r>
      <t xml:space="preserve">Cost towards hiring of Manpower Resources for setting up of Project Management Unit at DAR&amp;PG </t>
    </r>
    <r>
      <rPr>
        <b/>
        <i/>
        <sz val="11"/>
        <rFont val="Calibri"/>
        <family val="2"/>
        <scheme val="minor"/>
      </rPr>
      <t>(Lump sum for all States/UTs)</t>
    </r>
  </si>
  <si>
    <r>
      <t xml:space="preserve">Contingencies with DAR&amp;PG </t>
    </r>
    <r>
      <rPr>
        <b/>
        <i/>
        <sz val="11"/>
        <rFont val="Calibri"/>
        <family val="2"/>
        <scheme val="minor"/>
      </rPr>
      <t>(Lump sum)</t>
    </r>
  </si>
  <si>
    <r>
      <t xml:space="preserve">Cost towards hiring of Manpower Resources for Project Management Unit to be setup at DAR&amp;PG </t>
    </r>
    <r>
      <rPr>
        <b/>
        <i/>
        <sz val="11"/>
        <color theme="1"/>
        <rFont val="Calibri"/>
        <family val="2"/>
        <scheme val="minor"/>
      </rPr>
      <t>(Lump sum for all States/UTs)</t>
    </r>
  </si>
  <si>
    <r>
      <t xml:space="preserve">Contingencies with DAR&amp;PG </t>
    </r>
    <r>
      <rPr>
        <b/>
        <i/>
        <sz val="11"/>
        <color theme="1"/>
        <rFont val="Calibri"/>
        <family val="2"/>
        <scheme val="minor"/>
      </rPr>
      <t>(Lump sum)</t>
    </r>
  </si>
  <si>
    <r>
      <t xml:space="preserve">SSL Certificate for both eOffice &amp; SPARROW instance </t>
    </r>
    <r>
      <rPr>
        <b/>
        <sz val="11"/>
        <color rgb="FFFF0000"/>
        <rFont val="Calibri"/>
        <family val="2"/>
        <scheme val="minor"/>
      </rPr>
      <t xml:space="preserve">^ </t>
    </r>
    <r>
      <rPr>
        <b/>
        <i/>
        <sz val="11"/>
        <rFont val="Calibri"/>
        <family val="2"/>
        <scheme val="minor"/>
      </rPr>
      <t>(Applicable for Two Years only</t>
    </r>
  </si>
</sst>
</file>

<file path=xl/styles.xml><?xml version="1.0" encoding="utf-8"?>
<styleSheet xmlns="http://schemas.openxmlformats.org/spreadsheetml/2006/main">
  <numFmts count="1">
    <numFmt numFmtId="164" formatCode="0;[Red]0"/>
  </numFmts>
  <fonts count="29">
    <font>
      <sz val="11"/>
      <color theme="1"/>
      <name val="Calibri"/>
      <family val="2"/>
      <scheme val="minor"/>
    </font>
    <font>
      <b/>
      <sz val="11"/>
      <color theme="1"/>
      <name val="Calibri"/>
      <family val="2"/>
      <scheme val="minor"/>
    </font>
    <font>
      <b/>
      <sz val="11"/>
      <name val="Calibri"/>
      <family val="2"/>
      <scheme val="minor"/>
    </font>
    <font>
      <b/>
      <sz val="12"/>
      <color theme="0"/>
      <name val="Calibri"/>
      <family val="2"/>
      <scheme val="minor"/>
    </font>
    <font>
      <b/>
      <i/>
      <sz val="11"/>
      <color theme="1"/>
      <name val="Calibri"/>
      <family val="2"/>
      <scheme val="minor"/>
    </font>
    <font>
      <sz val="9"/>
      <color rgb="FFFF0000"/>
      <name val="Calibri"/>
      <family val="2"/>
      <scheme val="minor"/>
    </font>
    <font>
      <u/>
      <sz val="11"/>
      <color theme="10"/>
      <name val="Calibri"/>
      <family val="2"/>
      <scheme val="minor"/>
    </font>
    <font>
      <b/>
      <u/>
      <sz val="11"/>
      <color theme="10"/>
      <name val="Calibri"/>
      <family val="2"/>
      <scheme val="minor"/>
    </font>
    <font>
      <b/>
      <sz val="11"/>
      <color rgb="FFFF0000"/>
      <name val="Calibri"/>
      <family val="2"/>
      <scheme val="minor"/>
    </font>
    <font>
      <i/>
      <sz val="11"/>
      <color theme="1"/>
      <name val="Calibri"/>
      <family val="2"/>
      <scheme val="minor"/>
    </font>
    <font>
      <b/>
      <u/>
      <sz val="14"/>
      <color theme="10"/>
      <name val="Calibri"/>
      <family val="2"/>
      <scheme val="minor"/>
    </font>
    <font>
      <b/>
      <sz val="12"/>
      <name val="Calibri"/>
      <family val="2"/>
      <scheme val="minor"/>
    </font>
    <font>
      <b/>
      <sz val="13"/>
      <color theme="0"/>
      <name val="Calibri"/>
      <family val="2"/>
      <scheme val="minor"/>
    </font>
    <font>
      <sz val="11"/>
      <name val="Calibri"/>
      <family val="2"/>
      <scheme val="minor"/>
    </font>
    <font>
      <u/>
      <sz val="11"/>
      <color rgb="FF0000FF"/>
      <name val="Calibri"/>
      <family val="2"/>
      <scheme val="minor"/>
    </font>
    <font>
      <b/>
      <i/>
      <sz val="13"/>
      <color theme="0"/>
      <name val="Calibri"/>
      <family val="2"/>
      <scheme val="minor"/>
    </font>
    <font>
      <b/>
      <sz val="12"/>
      <color rgb="FFFF0000"/>
      <name val="Calibri"/>
      <family val="2"/>
      <scheme val="minor"/>
    </font>
    <font>
      <b/>
      <u/>
      <sz val="12"/>
      <color theme="10"/>
      <name val="Calibri"/>
      <family val="2"/>
      <scheme val="minor"/>
    </font>
    <font>
      <b/>
      <u/>
      <sz val="11"/>
      <color rgb="FF0000FF"/>
      <name val="Calibri"/>
      <family val="2"/>
      <scheme val="minor"/>
    </font>
    <font>
      <sz val="11"/>
      <color rgb="FFFF0000"/>
      <name val="Calibri"/>
      <family val="2"/>
      <scheme val="minor"/>
    </font>
    <font>
      <b/>
      <i/>
      <sz val="11"/>
      <color rgb="FFFF0000"/>
      <name val="Calibri"/>
      <family val="2"/>
      <scheme val="minor"/>
    </font>
    <font>
      <b/>
      <sz val="9"/>
      <color indexed="81"/>
      <name val="Tahoma"/>
      <family val="2"/>
    </font>
    <font>
      <b/>
      <i/>
      <sz val="11"/>
      <name val="Calibri"/>
      <family val="2"/>
      <scheme val="minor"/>
    </font>
    <font>
      <b/>
      <i/>
      <sz val="12"/>
      <name val="Calibri"/>
      <family val="2"/>
      <scheme val="minor"/>
    </font>
    <font>
      <b/>
      <i/>
      <sz val="12"/>
      <color rgb="FFFF0000"/>
      <name val="Calibri"/>
      <family val="2"/>
      <scheme val="minor"/>
    </font>
    <font>
      <sz val="9"/>
      <color indexed="81"/>
      <name val="Tahoma"/>
      <family val="2"/>
    </font>
    <font>
      <b/>
      <sz val="9"/>
      <color indexed="10"/>
      <name val="Tahoma"/>
      <family val="2"/>
    </font>
    <font>
      <b/>
      <sz val="9"/>
      <color indexed="39"/>
      <name val="Tahoma"/>
      <family val="2"/>
    </font>
    <font>
      <b/>
      <i/>
      <sz val="11"/>
      <color rgb="FF0000FF"/>
      <name val="Calibri"/>
      <family val="2"/>
      <scheme val="minor"/>
    </font>
  </fonts>
  <fills count="9">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s>
  <borders count="7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s>
  <cellStyleXfs count="2">
    <xf numFmtId="0" fontId="0" fillId="0" borderId="0"/>
    <xf numFmtId="0" fontId="6" fillId="0" borderId="0" applyNumberFormat="0" applyFill="0" applyBorder="0" applyAlignment="0" applyProtection="0"/>
  </cellStyleXfs>
  <cellXfs count="976">
    <xf numFmtId="0" fontId="0" fillId="0" borderId="0" xfId="0"/>
    <xf numFmtId="0" fontId="0" fillId="0" borderId="0" xfId="0" applyAlignment="1">
      <alignment horizontal="center" vertical="center"/>
    </xf>
    <xf numFmtId="0" fontId="0" fillId="0" borderId="0" xfId="0" applyFont="1"/>
    <xf numFmtId="0" fontId="0" fillId="5" borderId="11" xfId="0" applyFont="1" applyFill="1" applyBorder="1" applyAlignment="1">
      <alignment horizontal="justify" vertical="center" wrapText="1"/>
    </xf>
    <xf numFmtId="0" fontId="0" fillId="5" borderId="14" xfId="0" applyFont="1" applyFill="1" applyBorder="1" applyAlignment="1">
      <alignment horizontal="justify" vertical="center" wrapText="1"/>
    </xf>
    <xf numFmtId="0" fontId="1" fillId="5" borderId="1" xfId="0" applyFont="1" applyFill="1" applyBorder="1" applyAlignment="1">
      <alignment horizontal="justify" vertical="center" wrapText="1"/>
    </xf>
    <xf numFmtId="0" fontId="1" fillId="7" borderId="8" xfId="0" applyFont="1" applyFill="1" applyBorder="1" applyAlignment="1">
      <alignment horizontal="center" vertical="center" wrapText="1"/>
    </xf>
    <xf numFmtId="0" fontId="1" fillId="7" borderId="18"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1" fillId="7" borderId="29" xfId="0" applyFont="1" applyFill="1" applyBorder="1" applyAlignment="1">
      <alignment horizontal="center" vertical="center" wrapText="1"/>
    </xf>
    <xf numFmtId="0" fontId="1" fillId="0" borderId="1" xfId="0" applyFont="1" applyBorder="1" applyAlignment="1">
      <alignment horizontal="center" vertical="center"/>
    </xf>
    <xf numFmtId="0" fontId="1" fillId="0" borderId="30" xfId="0" applyFont="1" applyBorder="1" applyAlignment="1">
      <alignment horizontal="center" vertical="center"/>
    </xf>
    <xf numFmtId="164" fontId="0" fillId="5" borderId="19" xfId="0" applyNumberFormat="1" applyFont="1" applyFill="1" applyBorder="1" applyAlignment="1">
      <alignment horizontal="center" vertical="center" wrapText="1"/>
    </xf>
    <xf numFmtId="164" fontId="0" fillId="5" borderId="28" xfId="0" applyNumberFormat="1" applyFont="1" applyFill="1" applyBorder="1" applyAlignment="1">
      <alignment horizontal="center" vertical="center" wrapText="1"/>
    </xf>
    <xf numFmtId="164" fontId="0" fillId="5" borderId="27" xfId="0" applyNumberFormat="1" applyFont="1" applyFill="1" applyBorder="1" applyAlignment="1">
      <alignment horizontal="center" vertical="center" wrapText="1"/>
    </xf>
    <xf numFmtId="164" fontId="0" fillId="5" borderId="14" xfId="0" applyNumberFormat="1" applyFont="1" applyFill="1" applyBorder="1" applyAlignment="1">
      <alignment horizontal="center" vertical="center" wrapText="1"/>
    </xf>
    <xf numFmtId="164" fontId="1" fillId="5" borderId="21" xfId="0" applyNumberFormat="1" applyFont="1" applyFill="1" applyBorder="1" applyAlignment="1">
      <alignment horizontal="center" vertical="center" wrapText="1"/>
    </xf>
    <xf numFmtId="164" fontId="1" fillId="5" borderId="1" xfId="0" applyNumberFormat="1" applyFont="1" applyFill="1" applyBorder="1" applyAlignment="1">
      <alignment horizontal="center" vertical="center" wrapText="1"/>
    </xf>
    <xf numFmtId="0" fontId="0" fillId="0" borderId="34" xfId="0" applyBorder="1" applyAlignment="1">
      <alignment horizontal="left" vertical="center"/>
    </xf>
    <xf numFmtId="0" fontId="0" fillId="0" borderId="34" xfId="0" applyBorder="1" applyAlignment="1">
      <alignment horizontal="center" vertical="center"/>
    </xf>
    <xf numFmtId="0" fontId="0" fillId="0" borderId="32" xfId="0" applyBorder="1" applyAlignment="1">
      <alignment horizontal="center" vertical="center"/>
    </xf>
    <xf numFmtId="0" fontId="0" fillId="0" borderId="43" xfId="0" applyBorder="1" applyAlignment="1">
      <alignment horizontal="center" vertical="center"/>
    </xf>
    <xf numFmtId="0" fontId="0" fillId="0" borderId="0" xfId="0" applyAlignment="1">
      <alignment vertical="center"/>
    </xf>
    <xf numFmtId="0" fontId="0" fillId="0" borderId="0" xfId="0" applyAlignment="1">
      <alignment horizontal="center" vertical="center" wrapText="1"/>
    </xf>
    <xf numFmtId="0" fontId="1" fillId="0" borderId="54" xfId="0" applyFont="1" applyBorder="1" applyAlignment="1">
      <alignment horizontal="center" vertical="center" wrapText="1"/>
    </xf>
    <xf numFmtId="0" fontId="1" fillId="0" borderId="55" xfId="0" applyFont="1" applyBorder="1" applyAlignment="1">
      <alignment horizontal="center" vertical="center"/>
    </xf>
    <xf numFmtId="0" fontId="1" fillId="0" borderId="56" xfId="0" applyFont="1" applyBorder="1" applyAlignment="1">
      <alignment horizontal="center" vertical="center" wrapText="1"/>
    </xf>
    <xf numFmtId="0" fontId="1" fillId="0" borderId="57" xfId="0" applyFont="1" applyBorder="1" applyAlignment="1">
      <alignment horizontal="center" vertical="center" wrapText="1"/>
    </xf>
    <xf numFmtId="0" fontId="0" fillId="0" borderId="49" xfId="0" applyBorder="1" applyAlignment="1">
      <alignment horizontal="center" vertical="center"/>
    </xf>
    <xf numFmtId="0" fontId="0" fillId="0" borderId="42" xfId="0" applyBorder="1" applyAlignment="1">
      <alignment horizontal="center" vertical="center"/>
    </xf>
    <xf numFmtId="0" fontId="1" fillId="0" borderId="62" xfId="0" applyFont="1" applyBorder="1" applyAlignment="1">
      <alignment horizontal="center" vertical="center"/>
    </xf>
    <xf numFmtId="0" fontId="1" fillId="0" borderId="63" xfId="0" applyFont="1" applyBorder="1" applyAlignment="1">
      <alignment horizontal="center" vertical="center" wrapText="1"/>
    </xf>
    <xf numFmtId="0" fontId="5" fillId="0" borderId="32" xfId="0" applyFont="1" applyBorder="1" applyAlignment="1">
      <alignment horizontal="center" vertical="center"/>
    </xf>
    <xf numFmtId="0" fontId="1" fillId="0" borderId="5"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wrapText="1"/>
    </xf>
    <xf numFmtId="0" fontId="1" fillId="0" borderId="25" xfId="0" applyFont="1" applyBorder="1" applyAlignment="1">
      <alignment horizontal="center" vertical="center"/>
    </xf>
    <xf numFmtId="0" fontId="1" fillId="0" borderId="26" xfId="0" applyFont="1" applyBorder="1" applyAlignment="1">
      <alignment horizontal="center" vertical="center" wrapText="1"/>
    </xf>
    <xf numFmtId="0" fontId="1" fillId="0" borderId="0" xfId="0" applyFont="1" applyBorder="1" applyAlignment="1">
      <alignment horizontal="center" vertical="center"/>
    </xf>
    <xf numFmtId="0" fontId="0" fillId="0" borderId="26" xfId="0" applyBorder="1" applyAlignment="1">
      <alignment horizontal="center" vertical="center" wrapText="1"/>
    </xf>
    <xf numFmtId="0" fontId="1" fillId="0" borderId="5" xfId="0" applyFont="1"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38" xfId="0" applyBorder="1" applyAlignment="1">
      <alignment horizontal="left" vertical="center" wrapText="1"/>
    </xf>
    <xf numFmtId="2" fontId="0" fillId="0" borderId="0" xfId="0" applyNumberFormat="1" applyFont="1" applyAlignment="1"/>
    <xf numFmtId="0" fontId="1" fillId="0" borderId="5" xfId="0" applyFont="1" applyBorder="1" applyAlignment="1">
      <alignment horizontal="center" vertical="center"/>
    </xf>
    <xf numFmtId="0" fontId="1" fillId="0" borderId="21" xfId="0" applyFont="1" applyBorder="1" applyAlignment="1">
      <alignment horizontal="center" vertical="center"/>
    </xf>
    <xf numFmtId="0" fontId="0" fillId="0" borderId="12" xfId="0" applyBorder="1" applyAlignment="1">
      <alignment horizontal="right" vertical="center"/>
    </xf>
    <xf numFmtId="0" fontId="0" fillId="0" borderId="34" xfId="0" applyBorder="1" applyAlignment="1">
      <alignment horizontal="right" vertical="center"/>
    </xf>
    <xf numFmtId="0" fontId="1" fillId="6" borderId="28" xfId="0" applyFont="1" applyFill="1" applyBorder="1" applyAlignment="1">
      <alignment horizontal="center" vertical="center"/>
    </xf>
    <xf numFmtId="0" fontId="1" fillId="6" borderId="36" xfId="0" applyFont="1" applyFill="1" applyBorder="1" applyAlignment="1">
      <alignment horizontal="center" vertical="center"/>
    </xf>
    <xf numFmtId="0" fontId="0" fillId="0" borderId="7" xfId="0" applyBorder="1" applyAlignment="1">
      <alignment horizontal="right" vertical="center"/>
    </xf>
    <xf numFmtId="0" fontId="1" fillId="4" borderId="1" xfId="0" applyFont="1" applyFill="1" applyBorder="1" applyAlignment="1">
      <alignment horizontal="center" vertical="center"/>
    </xf>
    <xf numFmtId="0" fontId="0" fillId="0" borderId="12" xfId="0" applyBorder="1" applyAlignment="1">
      <alignment vertical="center"/>
    </xf>
    <xf numFmtId="0" fontId="0" fillId="0" borderId="11" xfId="0" applyBorder="1" applyAlignment="1">
      <alignment horizontal="center" vertical="center"/>
    </xf>
    <xf numFmtId="0" fontId="0" fillId="0" borderId="6" xfId="0" applyBorder="1" applyAlignment="1">
      <alignment horizontal="center" vertical="center"/>
    </xf>
    <xf numFmtId="0" fontId="0" fillId="0" borderId="26" xfId="0" applyBorder="1" applyAlignment="1">
      <alignment horizontal="center" vertical="center"/>
    </xf>
    <xf numFmtId="0" fontId="0" fillId="0" borderId="7" xfId="0" applyBorder="1" applyAlignment="1">
      <alignment horizontal="center" vertical="center"/>
    </xf>
    <xf numFmtId="0" fontId="0" fillId="0" borderId="18"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6" xfId="0" applyBorder="1" applyAlignment="1">
      <alignment horizontal="center" vertical="center"/>
    </xf>
    <xf numFmtId="0" fontId="0" fillId="0" borderId="28" xfId="0" applyBorder="1" applyAlignment="1">
      <alignment horizontal="center" vertical="center"/>
    </xf>
    <xf numFmtId="0" fontId="0" fillId="0" borderId="12" xfId="0" applyBorder="1" applyAlignment="1">
      <alignment horizontal="center" vertical="center"/>
    </xf>
    <xf numFmtId="0" fontId="0" fillId="0" borderId="46" xfId="0" applyBorder="1" applyAlignment="1">
      <alignment horizontal="center" vertical="center"/>
    </xf>
    <xf numFmtId="0" fontId="0" fillId="0" borderId="35" xfId="0" applyBorder="1" applyAlignment="1">
      <alignment horizontal="center" vertical="center"/>
    </xf>
    <xf numFmtId="0" fontId="0" fillId="0" borderId="37" xfId="0" applyBorder="1" applyAlignment="1">
      <alignment horizontal="center" vertical="center"/>
    </xf>
    <xf numFmtId="0" fontId="0" fillId="0" borderId="51" xfId="0" applyBorder="1" applyAlignment="1">
      <alignment horizontal="center" vertical="center"/>
    </xf>
    <xf numFmtId="0" fontId="1" fillId="0" borderId="2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8" xfId="0" applyFont="1" applyBorder="1" applyAlignment="1">
      <alignment horizontal="center" vertical="center" wrapText="1"/>
    </xf>
    <xf numFmtId="0" fontId="0" fillId="0" borderId="35" xfId="0" applyBorder="1" applyAlignment="1">
      <alignment vertical="center"/>
    </xf>
    <xf numFmtId="0" fontId="0" fillId="0" borderId="34" xfId="0" applyBorder="1" applyAlignment="1">
      <alignment vertical="center"/>
    </xf>
    <xf numFmtId="0" fontId="0" fillId="0" borderId="51" xfId="0" applyBorder="1" applyAlignment="1">
      <alignment vertical="center"/>
    </xf>
    <xf numFmtId="0" fontId="0" fillId="0" borderId="0" xfId="0" applyAlignment="1">
      <alignment vertical="center" wrapText="1"/>
    </xf>
    <xf numFmtId="0" fontId="10" fillId="0" borderId="0" xfId="1" applyFont="1" applyBorder="1" applyAlignment="1">
      <alignment vertical="center"/>
    </xf>
    <xf numFmtId="0" fontId="0" fillId="0" borderId="19" xfId="0" applyBorder="1" applyAlignment="1">
      <alignment horizontal="center" vertical="center"/>
    </xf>
    <xf numFmtId="0" fontId="0" fillId="0" borderId="28" xfId="0" applyBorder="1" applyAlignment="1">
      <alignment vertical="center"/>
    </xf>
    <xf numFmtId="0" fontId="0" fillId="0" borderId="46" xfId="0" applyBorder="1" applyAlignment="1">
      <alignment vertical="center"/>
    </xf>
    <xf numFmtId="0" fontId="1" fillId="0" borderId="3"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4" xfId="0" applyFont="1" applyBorder="1" applyAlignment="1">
      <alignment horizontal="center" vertical="center" wrapText="1"/>
    </xf>
    <xf numFmtId="0" fontId="1" fillId="6" borderId="1" xfId="0" applyFont="1" applyFill="1" applyBorder="1" applyAlignment="1">
      <alignment horizontal="center" vertical="center" wrapText="1"/>
    </xf>
    <xf numFmtId="0" fontId="0" fillId="0" borderId="10" xfId="0" applyBorder="1" applyAlignment="1">
      <alignment horizontal="center" vertical="center"/>
    </xf>
    <xf numFmtId="0" fontId="0" fillId="0" borderId="28" xfId="0" applyBorder="1" applyAlignment="1">
      <alignment horizontal="center" vertical="center"/>
    </xf>
    <xf numFmtId="0" fontId="0" fillId="0" borderId="12" xfId="0" applyBorder="1" applyAlignment="1">
      <alignment horizontal="center" vertical="center"/>
    </xf>
    <xf numFmtId="0" fontId="0" fillId="0" borderId="36" xfId="0" applyBorder="1" applyAlignment="1" applyProtection="1">
      <alignment horizontal="center" vertical="center"/>
      <protection locked="0"/>
    </xf>
    <xf numFmtId="0" fontId="0" fillId="0" borderId="7" xfId="0" applyBorder="1" applyAlignment="1" applyProtection="1">
      <alignment horizontal="center" vertical="center"/>
    </xf>
    <xf numFmtId="0" fontId="1" fillId="0" borderId="5" xfId="0" applyFont="1" applyBorder="1" applyAlignment="1">
      <alignment horizontal="center" vertical="center" wrapText="1"/>
    </xf>
    <xf numFmtId="0" fontId="0" fillId="0" borderId="31" xfId="0" applyBorder="1" applyAlignment="1">
      <alignment horizontal="center" vertical="center" wrapText="1"/>
    </xf>
    <xf numFmtId="0" fontId="0" fillId="0" borderId="25" xfId="0" applyBorder="1" applyAlignment="1">
      <alignment horizontal="center" vertical="center" wrapText="1"/>
    </xf>
    <xf numFmtId="0" fontId="0" fillId="0" borderId="31" xfId="0" applyBorder="1" applyAlignment="1">
      <alignment horizontal="center" vertical="center" wrapText="1"/>
    </xf>
    <xf numFmtId="0" fontId="0" fillId="0" borderId="25" xfId="0" applyBorder="1" applyAlignment="1">
      <alignment horizontal="center" vertical="center" wrapText="1"/>
    </xf>
    <xf numFmtId="0" fontId="1" fillId="0" borderId="5" xfId="0" applyFont="1" applyBorder="1" applyAlignment="1">
      <alignment horizontal="center" vertical="center" wrapText="1"/>
    </xf>
    <xf numFmtId="0" fontId="0" fillId="0" borderId="19" xfId="0" applyBorder="1" applyAlignment="1">
      <alignment vertical="center" wrapText="1"/>
    </xf>
    <xf numFmtId="0" fontId="0" fillId="0" borderId="35" xfId="0" applyBorder="1" applyAlignment="1">
      <alignment vertical="center" wrapText="1"/>
    </xf>
    <xf numFmtId="0" fontId="1" fillId="0" borderId="66" xfId="0" applyFont="1" applyBorder="1" applyAlignment="1">
      <alignment horizontal="center" vertical="center" wrapText="1"/>
    </xf>
    <xf numFmtId="0" fontId="1" fillId="0" borderId="53" xfId="0" applyFont="1" applyBorder="1" applyAlignment="1">
      <alignment horizontal="right" vertical="center" wrapText="1"/>
    </xf>
    <xf numFmtId="0" fontId="1" fillId="0" borderId="67" xfId="0" applyFont="1" applyBorder="1" applyAlignment="1">
      <alignment horizontal="right" vertical="center" wrapText="1"/>
    </xf>
    <xf numFmtId="0" fontId="0" fillId="0" borderId="27" xfId="0" applyBorder="1" applyAlignment="1">
      <alignment vertical="center" wrapText="1"/>
    </xf>
    <xf numFmtId="0" fontId="0" fillId="0" borderId="46" xfId="0" applyBorder="1" applyAlignment="1">
      <alignment vertical="center" wrapText="1"/>
    </xf>
    <xf numFmtId="0" fontId="0" fillId="0" borderId="51" xfId="0" applyBorder="1" applyAlignment="1">
      <alignment vertical="center" wrapText="1"/>
    </xf>
    <xf numFmtId="0" fontId="0" fillId="0" borderId="1" xfId="0" applyBorder="1" applyAlignment="1">
      <alignment vertical="center" wrapText="1"/>
    </xf>
    <xf numFmtId="0" fontId="0" fillId="0" borderId="21" xfId="0" applyBorder="1" applyAlignment="1">
      <alignment vertical="center" wrapText="1"/>
    </xf>
    <xf numFmtId="0" fontId="1" fillId="0" borderId="11" xfId="0" applyFont="1" applyBorder="1" applyAlignment="1">
      <alignment vertical="center" wrapText="1"/>
    </xf>
    <xf numFmtId="0" fontId="0" fillId="0" borderId="31" xfId="0" applyBorder="1" applyAlignment="1">
      <alignment vertical="center" wrapText="1"/>
    </xf>
    <xf numFmtId="0" fontId="9" fillId="0" borderId="12" xfId="0" applyFont="1" applyBorder="1" applyAlignment="1">
      <alignment vertical="center" wrapText="1"/>
    </xf>
    <xf numFmtId="0" fontId="9" fillId="0" borderId="34" xfId="0" applyFont="1" applyBorder="1" applyAlignment="1">
      <alignment vertical="center" wrapText="1"/>
    </xf>
    <xf numFmtId="0" fontId="1" fillId="0" borderId="28" xfId="0" applyFont="1" applyBorder="1" applyAlignment="1">
      <alignment vertical="center" wrapText="1"/>
    </xf>
    <xf numFmtId="0" fontId="1" fillId="0" borderId="68" xfId="0" applyFont="1" applyBorder="1" applyAlignment="1">
      <alignment horizontal="center" vertical="center" wrapText="1"/>
    </xf>
    <xf numFmtId="0" fontId="1" fillId="0" borderId="31" xfId="0" applyFont="1" applyBorder="1" applyAlignment="1">
      <alignment vertical="center" wrapText="1"/>
    </xf>
    <xf numFmtId="0" fontId="0" fillId="0" borderId="0" xfId="0" applyBorder="1" applyAlignment="1">
      <alignment vertical="center" wrapText="1"/>
    </xf>
    <xf numFmtId="0" fontId="1" fillId="0" borderId="1" xfId="0" applyFont="1" applyBorder="1" applyAlignment="1">
      <alignment vertical="center" wrapText="1"/>
    </xf>
    <xf numFmtId="0" fontId="0" fillId="0" borderId="1" xfId="0" applyBorder="1" applyAlignment="1">
      <alignment horizontal="center" vertical="center" wrapText="1"/>
    </xf>
    <xf numFmtId="0" fontId="1" fillId="0" borderId="36" xfId="0" applyFont="1" applyBorder="1" applyAlignment="1">
      <alignment horizontal="center" vertical="center" wrapText="1"/>
    </xf>
    <xf numFmtId="0" fontId="1" fillId="0" borderId="7" xfId="0" applyFont="1" applyBorder="1" applyAlignment="1">
      <alignment horizontal="right" vertical="center" wrapText="1"/>
    </xf>
    <xf numFmtId="0" fontId="1" fillId="0" borderId="38" xfId="0" applyFont="1" applyBorder="1" applyAlignment="1">
      <alignment horizontal="right" vertical="center" wrapText="1"/>
    </xf>
    <xf numFmtId="0" fontId="1" fillId="0" borderId="2" xfId="0" applyFont="1" applyBorder="1" applyAlignment="1">
      <alignment horizontal="center" vertical="center" wrapText="1"/>
    </xf>
    <xf numFmtId="0" fontId="1" fillId="0" borderId="25" xfId="0" applyFont="1" applyBorder="1" applyAlignment="1">
      <alignment vertical="center" wrapText="1"/>
    </xf>
    <xf numFmtId="0" fontId="0" fillId="0" borderId="3" xfId="0" applyBorder="1" applyAlignment="1">
      <alignment vertical="center" wrapText="1"/>
    </xf>
    <xf numFmtId="0" fontId="0" fillId="0" borderId="8" xfId="0" applyBorder="1" applyAlignment="1">
      <alignment vertical="center" wrapText="1"/>
    </xf>
    <xf numFmtId="0" fontId="13" fillId="0" borderId="31" xfId="1" applyFont="1" applyBorder="1" applyAlignment="1">
      <alignment vertical="center" wrapText="1"/>
    </xf>
    <xf numFmtId="0" fontId="0" fillId="0" borderId="25" xfId="0" applyBorder="1" applyAlignment="1">
      <alignment horizontal="center" vertical="center" wrapText="1"/>
    </xf>
    <xf numFmtId="0" fontId="0" fillId="0" borderId="31" xfId="0" applyBorder="1" applyAlignment="1">
      <alignment horizontal="center" vertical="center" wrapText="1"/>
    </xf>
    <xf numFmtId="0" fontId="1" fillId="6" borderId="5" xfId="0" applyFont="1" applyFill="1" applyBorder="1" applyAlignment="1">
      <alignment horizontal="center" vertical="center" wrapText="1"/>
    </xf>
    <xf numFmtId="0" fontId="1" fillId="6" borderId="21" xfId="0" applyFont="1" applyFill="1" applyBorder="1" applyAlignment="1">
      <alignment horizontal="center" vertical="center" wrapText="1"/>
    </xf>
    <xf numFmtId="0" fontId="1" fillId="6" borderId="17" xfId="0" applyFont="1" applyFill="1" applyBorder="1" applyAlignment="1">
      <alignment horizontal="center" vertical="center" wrapText="1"/>
    </xf>
    <xf numFmtId="0" fontId="1" fillId="6" borderId="26" xfId="0" applyFont="1" applyFill="1" applyBorder="1" applyAlignment="1">
      <alignment horizontal="center" vertical="center" wrapText="1"/>
    </xf>
    <xf numFmtId="0" fontId="1" fillId="6" borderId="18" xfId="0" applyFont="1" applyFill="1" applyBorder="1" applyAlignment="1">
      <alignment horizontal="center" vertical="center" wrapText="1"/>
    </xf>
    <xf numFmtId="15" fontId="0" fillId="0" borderId="31" xfId="0" applyNumberFormat="1" applyBorder="1" applyAlignment="1">
      <alignment horizontal="center" vertical="center" wrapText="1"/>
    </xf>
    <xf numFmtId="15" fontId="0" fillId="0" borderId="1" xfId="0" applyNumberFormat="1" applyBorder="1" applyAlignment="1">
      <alignment horizontal="center" vertical="center" wrapText="1"/>
    </xf>
    <xf numFmtId="15" fontId="0" fillId="0" borderId="25" xfId="0" applyNumberFormat="1" applyBorder="1" applyAlignment="1">
      <alignment horizontal="center" vertical="center" wrapText="1"/>
    </xf>
    <xf numFmtId="0" fontId="0" fillId="0" borderId="27" xfId="0" applyBorder="1" applyAlignment="1">
      <alignment horizontal="left" vertical="center"/>
    </xf>
    <xf numFmtId="0" fontId="0" fillId="0" borderId="28" xfId="0" applyBorder="1" applyAlignment="1">
      <alignment horizontal="center" vertical="center"/>
    </xf>
    <xf numFmtId="0" fontId="0" fillId="0" borderId="12" xfId="0" applyBorder="1" applyAlignment="1">
      <alignment horizontal="center" vertical="center"/>
    </xf>
    <xf numFmtId="0" fontId="0" fillId="0" borderId="14" xfId="0" applyBorder="1" applyAlignment="1">
      <alignment horizontal="center" vertical="center"/>
    </xf>
    <xf numFmtId="0" fontId="5" fillId="0" borderId="43" xfId="0" applyFont="1" applyBorder="1" applyAlignment="1">
      <alignment horizontal="center" vertical="center"/>
    </xf>
    <xf numFmtId="0" fontId="0" fillId="0" borderId="28" xfId="0" applyBorder="1" applyAlignment="1">
      <alignment vertical="center" wrapText="1"/>
    </xf>
    <xf numFmtId="0" fontId="0" fillId="0" borderId="11" xfId="0" applyBorder="1" applyAlignment="1">
      <alignment vertical="center" wrapText="1"/>
    </xf>
    <xf numFmtId="0" fontId="2" fillId="4" borderId="1" xfId="0" applyFont="1" applyFill="1" applyBorder="1" applyAlignment="1">
      <alignment horizontal="center" vertical="center" wrapText="1"/>
    </xf>
    <xf numFmtId="0" fontId="0" fillId="0" borderId="28" xfId="0" applyBorder="1" applyAlignment="1">
      <alignment horizontal="left" vertical="center" wrapText="1"/>
    </xf>
    <xf numFmtId="0" fontId="0" fillId="0" borderId="12" xfId="0" applyBorder="1" applyAlignment="1">
      <alignment vertical="center" wrapText="1"/>
    </xf>
    <xf numFmtId="0" fontId="0" fillId="0" borderId="14" xfId="0" applyBorder="1" applyAlignment="1">
      <alignment vertical="center" wrapText="1"/>
    </xf>
    <xf numFmtId="0" fontId="0" fillId="0" borderId="0" xfId="0" applyFont="1" applyAlignment="1">
      <alignment vertical="center"/>
    </xf>
    <xf numFmtId="0" fontId="0" fillId="0" borderId="28" xfId="0" applyFont="1" applyBorder="1" applyAlignment="1">
      <alignment horizontal="center" vertical="center"/>
    </xf>
    <xf numFmtId="0" fontId="0" fillId="0" borderId="12" xfId="0" applyFont="1" applyBorder="1" applyAlignment="1">
      <alignment horizontal="center" vertical="center"/>
    </xf>
    <xf numFmtId="0" fontId="0" fillId="0" borderId="14" xfId="0" applyFont="1" applyBorder="1" applyAlignment="1">
      <alignment horizontal="center" vertical="center"/>
    </xf>
    <xf numFmtId="0" fontId="0" fillId="0" borderId="12" xfId="0" applyFont="1" applyBorder="1" applyAlignment="1">
      <alignment horizontal="center" vertical="center" wrapText="1"/>
    </xf>
    <xf numFmtId="0" fontId="0" fillId="0" borderId="34" xfId="0" applyFont="1" applyBorder="1" applyAlignment="1">
      <alignment horizontal="center" vertical="center" wrapText="1"/>
    </xf>
    <xf numFmtId="0" fontId="0" fillId="0" borderId="34" xfId="0" applyFont="1" applyBorder="1" applyAlignment="1">
      <alignment horizontal="center" vertical="center"/>
    </xf>
    <xf numFmtId="0" fontId="0" fillId="0" borderId="31" xfId="0" applyFont="1" applyBorder="1" applyAlignment="1">
      <alignment horizontal="center" vertical="center"/>
    </xf>
    <xf numFmtId="0" fontId="0" fillId="0" borderId="0" xfId="0" applyFont="1" applyBorder="1" applyAlignment="1">
      <alignment horizontal="center" vertical="center"/>
    </xf>
    <xf numFmtId="0" fontId="1" fillId="3" borderId="1" xfId="0" applyFont="1" applyFill="1" applyBorder="1" applyAlignment="1">
      <alignment horizontal="center" vertical="center"/>
    </xf>
    <xf numFmtId="0" fontId="1" fillId="0" borderId="0" xfId="0" applyFont="1" applyAlignment="1">
      <alignment vertical="center"/>
    </xf>
    <xf numFmtId="0" fontId="1" fillId="6" borderId="26" xfId="0" applyFont="1" applyFill="1" applyBorder="1" applyAlignment="1">
      <alignment horizontal="center" vertical="center"/>
    </xf>
    <xf numFmtId="0" fontId="0" fillId="0" borderId="46" xfId="0" applyFont="1" applyBorder="1" applyAlignment="1">
      <alignment horizontal="center" vertical="center"/>
    </xf>
    <xf numFmtId="0" fontId="0" fillId="0" borderId="27" xfId="0" applyFont="1" applyBorder="1" applyAlignment="1">
      <alignment horizontal="center" vertical="center"/>
    </xf>
    <xf numFmtId="0" fontId="0" fillId="0" borderId="51" xfId="0" applyFont="1" applyBorder="1" applyAlignment="1">
      <alignment horizontal="center" vertical="center"/>
    </xf>
    <xf numFmtId="0" fontId="1" fillId="6" borderId="18" xfId="0" applyFont="1" applyFill="1" applyBorder="1" applyAlignment="1">
      <alignment horizontal="center" vertical="center"/>
    </xf>
    <xf numFmtId="0" fontId="0" fillId="0" borderId="14" xfId="0" applyBorder="1" applyAlignment="1">
      <alignment horizontal="center" vertical="center" wrapText="1"/>
    </xf>
    <xf numFmtId="0" fontId="0" fillId="0" borderId="37" xfId="0" applyBorder="1" applyAlignment="1">
      <alignment horizontal="center" vertical="center" wrapText="1"/>
    </xf>
    <xf numFmtId="0" fontId="0" fillId="0" borderId="0" xfId="0" applyBorder="1" applyAlignment="1">
      <alignment horizontal="center" vertical="center" wrapText="1"/>
    </xf>
    <xf numFmtId="0" fontId="0" fillId="0" borderId="14" xfId="0" applyBorder="1" applyAlignment="1">
      <alignment horizontal="left" vertical="center" wrapText="1"/>
    </xf>
    <xf numFmtId="0" fontId="0" fillId="0" borderId="34" xfId="0" applyBorder="1" applyAlignment="1">
      <alignment horizontal="left" vertical="center" wrapText="1"/>
    </xf>
    <xf numFmtId="0" fontId="1" fillId="6" borderId="6" xfId="0" applyFont="1" applyFill="1" applyBorder="1" applyAlignment="1">
      <alignment horizontal="center" vertical="center"/>
    </xf>
    <xf numFmtId="0" fontId="0" fillId="0" borderId="38" xfId="0" applyBorder="1" applyAlignment="1">
      <alignment horizontal="right" vertical="center"/>
    </xf>
    <xf numFmtId="0" fontId="0" fillId="0" borderId="35" xfId="0" applyFont="1" applyBorder="1" applyAlignment="1">
      <alignment horizontal="center" vertical="center"/>
    </xf>
    <xf numFmtId="0" fontId="0" fillId="0" borderId="10" xfId="0" applyFont="1" applyBorder="1" applyAlignment="1">
      <alignment horizontal="center" vertical="center"/>
    </xf>
    <xf numFmtId="0" fontId="0" fillId="0" borderId="39" xfId="0" applyFont="1" applyBorder="1" applyAlignment="1">
      <alignment horizontal="center" vertical="center"/>
    </xf>
    <xf numFmtId="0" fontId="0" fillId="0" borderId="37" xfId="0" applyFont="1" applyBorder="1" applyAlignment="1">
      <alignment horizontal="center" vertical="center"/>
    </xf>
    <xf numFmtId="0" fontId="1" fillId="6" borderId="1" xfId="0" applyFont="1" applyFill="1" applyBorder="1" applyAlignment="1">
      <alignment horizontal="center" vertical="center"/>
    </xf>
    <xf numFmtId="0" fontId="1" fillId="6" borderId="21" xfId="0" applyFont="1" applyFill="1" applyBorder="1" applyAlignment="1">
      <alignment horizontal="center" vertical="center"/>
    </xf>
    <xf numFmtId="0" fontId="8" fillId="0" borderId="1" xfId="0" applyFont="1" applyBorder="1" applyAlignment="1">
      <alignment horizontal="center" vertical="center" wrapText="1"/>
    </xf>
    <xf numFmtId="0" fontId="0" fillId="0" borderId="35" xfId="0" applyBorder="1" applyAlignment="1">
      <alignment horizontal="center" vertical="center" wrapText="1"/>
    </xf>
    <xf numFmtId="0" fontId="2" fillId="4" borderId="5"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0" fillId="0" borderId="19" xfId="0" applyBorder="1" applyAlignment="1">
      <alignment vertical="center" wrapText="1"/>
    </xf>
    <xf numFmtId="0" fontId="2" fillId="4" borderId="2" xfId="0" applyFont="1" applyFill="1" applyBorder="1" applyAlignment="1">
      <alignment horizontal="center" vertical="center" wrapText="1"/>
    </xf>
    <xf numFmtId="0" fontId="0" fillId="0" borderId="28" xfId="0" applyBorder="1" applyAlignment="1">
      <alignment horizontal="center" vertical="center" wrapText="1"/>
    </xf>
    <xf numFmtId="0" fontId="0" fillId="0" borderId="12" xfId="0" applyBorder="1" applyAlignment="1">
      <alignment horizontal="center" vertical="center" wrapText="1"/>
    </xf>
    <xf numFmtId="0" fontId="0" fillId="0" borderId="51" xfId="0" applyBorder="1" applyAlignment="1">
      <alignment horizontal="center" vertical="center" wrapText="1"/>
    </xf>
    <xf numFmtId="0" fontId="1" fillId="0" borderId="5" xfId="0" applyFont="1" applyBorder="1" applyAlignment="1">
      <alignment horizontal="center" vertical="center" wrapText="1"/>
    </xf>
    <xf numFmtId="0" fontId="0" fillId="0" borderId="46" xfId="0" applyBorder="1" applyAlignment="1">
      <alignment horizontal="center" vertical="center" wrapText="1"/>
    </xf>
    <xf numFmtId="0" fontId="0" fillId="0" borderId="38" xfId="0" applyBorder="1" applyAlignment="1">
      <alignment horizontal="left" vertical="center"/>
    </xf>
    <xf numFmtId="0" fontId="0" fillId="0" borderId="7" xfId="0" applyBorder="1" applyAlignment="1">
      <alignment horizontal="left" vertical="center"/>
    </xf>
    <xf numFmtId="0" fontId="0" fillId="0" borderId="0" xfId="0" applyAlignment="1">
      <alignment horizontal="left" vertical="center" wrapText="1"/>
    </xf>
    <xf numFmtId="0" fontId="0" fillId="0" borderId="17" xfId="0" applyBorder="1" applyAlignment="1">
      <alignment horizontal="center" vertical="center" wrapText="1"/>
    </xf>
    <xf numFmtId="0" fontId="0" fillId="0" borderId="11" xfId="0" applyBorder="1" applyAlignment="1">
      <alignment horizontal="center" vertical="center" wrapText="1"/>
    </xf>
    <xf numFmtId="0" fontId="0" fillId="0" borderId="34" xfId="0" applyBorder="1" applyAlignment="1">
      <alignment horizontal="center" vertical="center" wrapText="1"/>
    </xf>
    <xf numFmtId="0" fontId="0" fillId="0" borderId="19" xfId="0" applyBorder="1" applyAlignment="1">
      <alignment horizontal="center" vertical="center" wrapText="1"/>
    </xf>
    <xf numFmtId="0" fontId="0" fillId="0" borderId="34" xfId="0" applyFont="1" applyBorder="1" applyAlignment="1">
      <alignment horizontal="center" vertical="center"/>
    </xf>
    <xf numFmtId="0" fontId="1" fillId="6" borderId="25" xfId="0" applyFont="1" applyFill="1" applyBorder="1" applyAlignment="1">
      <alignment horizontal="center" vertical="center"/>
    </xf>
    <xf numFmtId="0" fontId="1" fillId="6" borderId="3" xfId="0" applyFont="1" applyFill="1" applyBorder="1" applyAlignment="1">
      <alignment horizontal="center" vertical="center"/>
    </xf>
    <xf numFmtId="0" fontId="0" fillId="0" borderId="34" xfId="0" applyBorder="1" applyAlignment="1">
      <alignment vertical="center" wrapText="1"/>
    </xf>
    <xf numFmtId="0" fontId="1" fillId="6" borderId="0" xfId="0" applyFont="1" applyFill="1" applyBorder="1"/>
    <xf numFmtId="0" fontId="1" fillId="4" borderId="5" xfId="0" applyFont="1" applyFill="1" applyBorder="1" applyAlignment="1">
      <alignment horizontal="center" vertical="center"/>
    </xf>
    <xf numFmtId="0" fontId="18" fillId="6" borderId="36" xfId="1" applyFont="1" applyFill="1" applyBorder="1" applyAlignment="1">
      <alignment horizontal="left" vertical="center"/>
    </xf>
    <xf numFmtId="0" fontId="18" fillId="6" borderId="30" xfId="1" applyFont="1" applyFill="1" applyBorder="1" applyAlignment="1">
      <alignment vertical="center"/>
    </xf>
    <xf numFmtId="0" fontId="14" fillId="0" borderId="35" xfId="1" applyFont="1" applyBorder="1" applyAlignment="1">
      <alignment horizontal="left" vertical="center"/>
    </xf>
    <xf numFmtId="0" fontId="14" fillId="0" borderId="51" xfId="1" applyFont="1" applyBorder="1" applyAlignment="1">
      <alignment vertical="center"/>
    </xf>
    <xf numFmtId="15" fontId="19" fillId="0" borderId="31" xfId="0" applyNumberFormat="1" applyFont="1" applyBorder="1" applyAlignment="1">
      <alignment horizontal="center" vertical="center" wrapText="1"/>
    </xf>
    <xf numFmtId="0" fontId="1" fillId="0" borderId="5" xfId="0" applyFont="1" applyBorder="1" applyAlignment="1">
      <alignment horizontal="center" vertical="center" wrapText="1"/>
    </xf>
    <xf numFmtId="0" fontId="0" fillId="0" borderId="25" xfId="0" applyBorder="1" applyAlignment="1">
      <alignment horizontal="center" vertical="center" wrapText="1"/>
    </xf>
    <xf numFmtId="15" fontId="0" fillId="0" borderId="25" xfId="0" applyNumberFormat="1" applyBorder="1" applyAlignment="1">
      <alignment horizontal="center" vertical="center" wrapText="1"/>
    </xf>
    <xf numFmtId="0" fontId="0" fillId="0" borderId="10" xfId="0" applyBorder="1" applyAlignment="1">
      <alignment horizontal="center" vertical="center" wrapText="1"/>
    </xf>
    <xf numFmtId="0" fontId="0" fillId="0" borderId="36" xfId="0" applyBorder="1" applyAlignment="1">
      <alignment vertical="center" wrapText="1"/>
    </xf>
    <xf numFmtId="0" fontId="0" fillId="0" borderId="28" xfId="0" applyBorder="1" applyAlignment="1">
      <alignment horizontal="center" vertical="center" wrapText="1"/>
    </xf>
    <xf numFmtId="0" fontId="0" fillId="0" borderId="26" xfId="0" applyBorder="1" applyAlignment="1">
      <alignment vertical="center" wrapText="1"/>
    </xf>
    <xf numFmtId="0" fontId="0" fillId="0" borderId="11" xfId="0" applyBorder="1" applyAlignment="1">
      <alignment horizontal="center" vertical="center" wrapText="1"/>
    </xf>
    <xf numFmtId="0" fontId="0" fillId="0" borderId="34" xfId="0" applyBorder="1" applyAlignment="1">
      <alignment horizontal="center" vertical="center" wrapText="1"/>
    </xf>
    <xf numFmtId="0" fontId="1" fillId="7" borderId="26" xfId="0" applyFont="1" applyFill="1" applyBorder="1" applyAlignment="1">
      <alignment horizontal="center" vertical="center" wrapText="1"/>
    </xf>
    <xf numFmtId="0" fontId="0" fillId="0" borderId="25" xfId="0" applyFont="1" applyBorder="1" applyAlignment="1">
      <alignment horizontal="center" vertical="center"/>
    </xf>
    <xf numFmtId="0" fontId="0" fillId="0" borderId="31" xfId="0" applyFont="1" applyBorder="1" applyAlignment="1">
      <alignment horizontal="center" vertical="center"/>
    </xf>
    <xf numFmtId="0" fontId="0" fillId="0" borderId="26" xfId="0" applyFont="1" applyBorder="1" applyAlignment="1">
      <alignment horizontal="center" vertical="center"/>
    </xf>
    <xf numFmtId="0" fontId="1" fillId="7" borderId="29" xfId="0" applyFont="1" applyFill="1" applyBorder="1" applyAlignment="1">
      <alignment horizontal="center" vertical="center" wrapText="1"/>
    </xf>
    <xf numFmtId="0" fontId="0" fillId="0" borderId="34" xfId="0" applyFont="1" applyBorder="1" applyAlignment="1">
      <alignment horizontal="center" vertical="center"/>
    </xf>
    <xf numFmtId="0" fontId="0" fillId="0" borderId="38" xfId="0" applyFont="1" applyBorder="1" applyAlignment="1">
      <alignment horizontal="center" vertical="center"/>
    </xf>
    <xf numFmtId="0" fontId="0" fillId="0" borderId="25" xfId="0" applyBorder="1" applyAlignment="1">
      <alignment horizontal="center" vertical="center" wrapText="1"/>
    </xf>
    <xf numFmtId="0" fontId="0" fillId="0" borderId="31" xfId="0" applyBorder="1" applyAlignment="1">
      <alignment horizontal="center" vertical="center" wrapText="1"/>
    </xf>
    <xf numFmtId="0" fontId="0" fillId="0" borderId="26" xfId="0" applyBorder="1" applyAlignment="1">
      <alignment horizontal="center" vertical="center" wrapText="1"/>
    </xf>
    <xf numFmtId="0" fontId="0" fillId="0" borderId="28" xfId="0" applyBorder="1" applyAlignment="1">
      <alignment horizontal="center" vertical="center" wrapText="1"/>
    </xf>
    <xf numFmtId="0" fontId="1" fillId="7" borderId="2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34" xfId="0" applyBorder="1" applyAlignment="1">
      <alignment horizontal="center" vertical="center" wrapText="1"/>
    </xf>
    <xf numFmtId="0" fontId="1" fillId="7" borderId="3" xfId="0" applyFont="1" applyFill="1" applyBorder="1" applyAlignment="1">
      <alignment horizontal="center" vertical="center" wrapText="1"/>
    </xf>
    <xf numFmtId="0" fontId="1" fillId="7" borderId="31" xfId="0" applyFont="1" applyFill="1" applyBorder="1" applyAlignment="1">
      <alignment horizontal="center" vertical="center" wrapText="1"/>
    </xf>
    <xf numFmtId="0" fontId="0" fillId="0" borderId="16" xfId="0" applyBorder="1" applyAlignment="1">
      <alignment horizontal="left" vertical="center"/>
    </xf>
    <xf numFmtId="0" fontId="0" fillId="0" borderId="11" xfId="0" applyFont="1" applyBorder="1" applyAlignment="1">
      <alignment horizontal="center" vertical="center"/>
    </xf>
    <xf numFmtId="0" fontId="0" fillId="0" borderId="19" xfId="0" applyFont="1" applyBorder="1" applyAlignment="1">
      <alignment horizontal="center" vertical="center"/>
    </xf>
    <xf numFmtId="0" fontId="0" fillId="0" borderId="9" xfId="0" applyFont="1" applyBorder="1" applyAlignment="1">
      <alignment horizontal="center" vertical="center"/>
    </xf>
    <xf numFmtId="0" fontId="1" fillId="7" borderId="16" xfId="0" applyFont="1" applyFill="1" applyBorder="1" applyAlignment="1">
      <alignment horizontal="center" vertical="center" wrapText="1"/>
    </xf>
    <xf numFmtId="0" fontId="0" fillId="0" borderId="3" xfId="0" applyFont="1" applyBorder="1" applyAlignment="1">
      <alignment horizontal="center" vertical="center"/>
    </xf>
    <xf numFmtId="0" fontId="0" fillId="0" borderId="6" xfId="0" applyBorder="1" applyAlignment="1">
      <alignment vertical="center" wrapText="1"/>
    </xf>
    <xf numFmtId="0" fontId="0" fillId="0" borderId="17" xfId="0" applyBorder="1" applyAlignment="1">
      <alignment vertical="center" wrapText="1"/>
    </xf>
    <xf numFmtId="0" fontId="0" fillId="0" borderId="36" xfId="0" applyFont="1" applyBorder="1" applyAlignment="1">
      <alignment horizontal="center" vertical="center"/>
    </xf>
    <xf numFmtId="0" fontId="0" fillId="0" borderId="17" xfId="0" applyFont="1" applyBorder="1" applyAlignment="1">
      <alignment horizontal="center" vertical="center"/>
    </xf>
    <xf numFmtId="0" fontId="0" fillId="0" borderId="18" xfId="0" applyFont="1" applyBorder="1" applyAlignment="1">
      <alignment horizontal="center" vertical="center"/>
    </xf>
    <xf numFmtId="0" fontId="1" fillId="7" borderId="2" xfId="0" applyFont="1" applyFill="1" applyBorder="1" applyAlignment="1">
      <alignment horizontal="center" vertical="center"/>
    </xf>
    <xf numFmtId="0" fontId="1" fillId="3" borderId="28" xfId="0" applyFont="1" applyFill="1" applyBorder="1" applyAlignment="1">
      <alignment horizontal="center" vertical="center"/>
    </xf>
    <xf numFmtId="0" fontId="1" fillId="3" borderId="12" xfId="0" applyFont="1" applyFill="1" applyBorder="1" applyAlignment="1">
      <alignment horizontal="center" vertical="center"/>
    </xf>
    <xf numFmtId="0" fontId="1" fillId="3" borderId="34" xfId="0" applyFont="1" applyFill="1" applyBorder="1" applyAlignment="1">
      <alignment horizontal="center" vertical="center"/>
    </xf>
    <xf numFmtId="0" fontId="1" fillId="7" borderId="1" xfId="0" applyFont="1" applyFill="1" applyBorder="1" applyAlignment="1">
      <alignment horizontal="center" vertical="center"/>
    </xf>
    <xf numFmtId="0" fontId="0" fillId="0" borderId="28" xfId="0" applyBorder="1" applyAlignment="1">
      <alignment horizontal="left" vertical="center"/>
    </xf>
    <xf numFmtId="0" fontId="0" fillId="0" borderId="12" xfId="0" applyBorder="1" applyAlignment="1">
      <alignment horizontal="left" vertical="center"/>
    </xf>
    <xf numFmtId="0" fontId="0" fillId="5" borderId="28" xfId="0" applyFont="1" applyFill="1" applyBorder="1" applyAlignment="1">
      <alignment horizontal="center" vertical="center" wrapText="1"/>
    </xf>
    <xf numFmtId="0" fontId="0" fillId="5" borderId="14"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7" borderId="0" xfId="0" applyFont="1" applyFill="1" applyBorder="1" applyAlignment="1">
      <alignment horizontal="center" vertical="center" wrapText="1"/>
    </xf>
    <xf numFmtId="0" fontId="0" fillId="0" borderId="35" xfId="0" applyBorder="1" applyAlignment="1">
      <alignment horizontal="center" vertical="center" wrapText="1"/>
    </xf>
    <xf numFmtId="0" fontId="0" fillId="0" borderId="28" xfId="0" applyBorder="1" applyAlignment="1">
      <alignment horizontal="center" vertical="center" wrapText="1"/>
    </xf>
    <xf numFmtId="0" fontId="0" fillId="0" borderId="12" xfId="0" applyBorder="1" applyAlignment="1">
      <alignment horizontal="center" vertical="center" wrapText="1"/>
    </xf>
    <xf numFmtId="0" fontId="0" fillId="0" borderId="46" xfId="0" applyBorder="1" applyAlignment="1">
      <alignment horizontal="center" vertical="center" wrapText="1"/>
    </xf>
    <xf numFmtId="0" fontId="0" fillId="0" borderId="51" xfId="0" applyBorder="1" applyAlignment="1">
      <alignment horizontal="center" vertical="center" wrapText="1"/>
    </xf>
    <xf numFmtId="0" fontId="0" fillId="0" borderId="19" xfId="0" applyBorder="1" applyAlignment="1">
      <alignment horizontal="center" vertical="center" wrapText="1"/>
    </xf>
    <xf numFmtId="0" fontId="0" fillId="0" borderId="11" xfId="0" applyBorder="1" applyAlignment="1">
      <alignment horizontal="center" vertical="center" wrapText="1"/>
    </xf>
    <xf numFmtId="0" fontId="0" fillId="0" borderId="34" xfId="0" applyBorder="1" applyAlignment="1">
      <alignment horizontal="center" vertical="center" wrapText="1"/>
    </xf>
    <xf numFmtId="0" fontId="0" fillId="0" borderId="34" xfId="0" applyFont="1" applyBorder="1" applyAlignment="1">
      <alignment horizontal="center" vertical="center"/>
    </xf>
    <xf numFmtId="0" fontId="1" fillId="0" borderId="7"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6" xfId="0" applyFont="1" applyBorder="1" applyAlignment="1">
      <alignment horizontal="center" vertical="center" wrapText="1"/>
    </xf>
    <xf numFmtId="0" fontId="2" fillId="4" borderId="2" xfId="0" applyFont="1" applyFill="1" applyBorder="1" applyAlignment="1">
      <alignment horizontal="center" vertical="center" wrapText="1"/>
    </xf>
    <xf numFmtId="0" fontId="1" fillId="0" borderId="37" xfId="0" applyFont="1" applyBorder="1" applyAlignment="1">
      <alignment horizontal="center" vertical="center" wrapText="1"/>
    </xf>
    <xf numFmtId="0" fontId="0" fillId="8" borderId="3" xfId="0" applyFill="1" applyBorder="1" applyAlignment="1">
      <alignment horizontal="center" vertical="center" wrapText="1"/>
    </xf>
    <xf numFmtId="0" fontId="0" fillId="0" borderId="25" xfId="0" applyBorder="1" applyAlignment="1">
      <alignment horizontal="center" vertical="center" wrapText="1"/>
    </xf>
    <xf numFmtId="0" fontId="0" fillId="0" borderId="11" xfId="0" applyFont="1" applyBorder="1" applyAlignment="1">
      <alignment horizontal="center" vertical="center" wrapText="1"/>
    </xf>
    <xf numFmtId="0" fontId="0" fillId="0" borderId="28" xfId="0" applyFont="1" applyBorder="1" applyAlignment="1">
      <alignment horizontal="center" vertical="center" wrapText="1"/>
    </xf>
    <xf numFmtId="0" fontId="1" fillId="4" borderId="4" xfId="0" applyFont="1" applyFill="1" applyBorder="1" applyAlignment="1">
      <alignment horizontal="center" vertical="center" wrapText="1"/>
    </xf>
    <xf numFmtId="0" fontId="0" fillId="0" borderId="19" xfId="0" applyBorder="1" applyAlignment="1">
      <alignment horizontal="left" vertical="center"/>
    </xf>
    <xf numFmtId="0" fontId="0" fillId="0" borderId="35" xfId="0" applyBorder="1" applyAlignment="1">
      <alignment horizontal="left" vertical="center"/>
    </xf>
    <xf numFmtId="0" fontId="0" fillId="0" borderId="40" xfId="0" applyBorder="1" applyAlignment="1">
      <alignment horizontal="center" vertical="center"/>
    </xf>
    <xf numFmtId="0" fontId="0" fillId="0" borderId="41" xfId="0" applyBorder="1" applyAlignment="1">
      <alignment horizontal="center" vertical="center"/>
    </xf>
    <xf numFmtId="0" fontId="0" fillId="0" borderId="44" xfId="0" applyBorder="1" applyAlignment="1">
      <alignment horizontal="center" vertical="center"/>
    </xf>
    <xf numFmtId="0" fontId="0" fillId="0" borderId="45" xfId="0" applyBorder="1" applyAlignment="1">
      <alignment horizontal="center" vertical="center"/>
    </xf>
    <xf numFmtId="0" fontId="0" fillId="0" borderId="46" xfId="0" applyBorder="1" applyAlignment="1">
      <alignment horizontal="left" vertical="center"/>
    </xf>
    <xf numFmtId="0" fontId="0" fillId="0" borderId="51" xfId="0" applyBorder="1" applyAlignment="1">
      <alignment horizontal="left" vertical="center"/>
    </xf>
    <xf numFmtId="0" fontId="1" fillId="0" borderId="5" xfId="0" applyFont="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38" xfId="0" applyBorder="1" applyAlignment="1">
      <alignment horizontal="center" vertical="center"/>
    </xf>
    <xf numFmtId="0" fontId="0" fillId="0" borderId="31" xfId="0" applyBorder="1" applyAlignment="1">
      <alignment horizontal="center" vertical="center"/>
    </xf>
    <xf numFmtId="0" fontId="0" fillId="0" borderId="26" xfId="0" applyBorder="1" applyAlignment="1">
      <alignment horizontal="center" vertical="center"/>
    </xf>
    <xf numFmtId="0" fontId="0" fillId="0" borderId="42" xfId="0" applyBorder="1" applyAlignment="1">
      <alignment horizontal="center" vertical="center"/>
    </xf>
    <xf numFmtId="0" fontId="0" fillId="0" borderId="53" xfId="0" applyBorder="1" applyAlignment="1">
      <alignment horizontal="center" vertical="center"/>
    </xf>
    <xf numFmtId="0" fontId="0" fillId="0" borderId="43" xfId="0" applyBorder="1" applyAlignment="1">
      <alignment horizontal="center" vertical="center"/>
    </xf>
    <xf numFmtId="0" fontId="0" fillId="6" borderId="0" xfId="0" applyFill="1" applyBorder="1" applyAlignment="1">
      <alignment horizontal="center" vertical="center"/>
    </xf>
    <xf numFmtId="0" fontId="0" fillId="6" borderId="30" xfId="0" applyFill="1" applyBorder="1" applyAlignment="1">
      <alignment horizontal="center" vertical="center"/>
    </xf>
    <xf numFmtId="0" fontId="5" fillId="0" borderId="42" xfId="0" applyFont="1" applyBorder="1" applyAlignment="1">
      <alignment horizontal="center" vertical="center"/>
    </xf>
    <xf numFmtId="0" fontId="5" fillId="0" borderId="53" xfId="0" applyFont="1" applyBorder="1" applyAlignment="1">
      <alignment horizontal="center" vertical="center"/>
    </xf>
    <xf numFmtId="0" fontId="0" fillId="0" borderId="60" xfId="0" applyBorder="1" applyAlignment="1">
      <alignment horizontal="center" vertical="center"/>
    </xf>
    <xf numFmtId="0" fontId="1" fillId="0" borderId="22"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0" xfId="0" applyFont="1" applyBorder="1" applyAlignment="1">
      <alignment horizontal="center" vertical="center"/>
    </xf>
    <xf numFmtId="0" fontId="1" fillId="0" borderId="24" xfId="0" applyFont="1" applyBorder="1" applyAlignment="1">
      <alignment horizontal="center" vertical="center"/>
    </xf>
    <xf numFmtId="0" fontId="1" fillId="7" borderId="30" xfId="0" applyFont="1" applyFill="1" applyBorder="1" applyAlignment="1">
      <alignment horizontal="center" vertical="center"/>
    </xf>
    <xf numFmtId="0" fontId="0" fillId="0" borderId="50" xfId="0" applyBorder="1" applyAlignment="1">
      <alignment horizontal="center" vertical="center"/>
    </xf>
    <xf numFmtId="0" fontId="0" fillId="0" borderId="61" xfId="0" applyBorder="1" applyAlignment="1">
      <alignment horizontal="center" vertical="center"/>
    </xf>
    <xf numFmtId="0" fontId="0" fillId="6" borderId="2" xfId="0" applyFill="1" applyBorder="1" applyAlignment="1">
      <alignment vertical="center"/>
    </xf>
    <xf numFmtId="0" fontId="0" fillId="6" borderId="3" xfId="0" applyFill="1" applyBorder="1" applyAlignment="1">
      <alignment vertical="center"/>
    </xf>
    <xf numFmtId="0" fontId="0" fillId="6" borderId="0" xfId="0" applyFill="1" applyBorder="1" applyAlignment="1">
      <alignment vertical="center"/>
    </xf>
    <xf numFmtId="0" fontId="0" fillId="6" borderId="16" xfId="0" applyFill="1" applyBorder="1" applyAlignment="1">
      <alignment vertical="center"/>
    </xf>
    <xf numFmtId="0" fontId="0" fillId="0" borderId="11" xfId="0" applyBorder="1" applyAlignment="1">
      <alignment horizontal="left" vertical="center"/>
    </xf>
    <xf numFmtId="0" fontId="0" fillId="0" borderId="47" xfId="0" applyBorder="1" applyAlignment="1">
      <alignment horizontal="center" vertical="center"/>
    </xf>
    <xf numFmtId="0" fontId="0" fillId="0" borderId="52" xfId="0" applyBorder="1" applyAlignment="1">
      <alignment horizontal="center" vertical="center"/>
    </xf>
    <xf numFmtId="0" fontId="0" fillId="0" borderId="66" xfId="0" applyBorder="1" applyAlignment="1">
      <alignment horizontal="center" vertical="center"/>
    </xf>
    <xf numFmtId="0" fontId="0" fillId="0" borderId="48" xfId="0" applyBorder="1" applyAlignment="1">
      <alignment horizontal="center" vertical="center"/>
    </xf>
    <xf numFmtId="0" fontId="1" fillId="7" borderId="17" xfId="0" applyFont="1" applyFill="1" applyBorder="1" applyAlignment="1">
      <alignment horizontal="center" vertical="center"/>
    </xf>
    <xf numFmtId="0" fontId="0" fillId="6" borderId="4" xfId="0" applyFill="1" applyBorder="1" applyAlignment="1">
      <alignment vertical="center"/>
    </xf>
    <xf numFmtId="0" fontId="1" fillId="0" borderId="51" xfId="0" applyFont="1" applyBorder="1" applyAlignment="1">
      <alignment horizontal="left" vertical="center" wrapText="1"/>
    </xf>
    <xf numFmtId="0" fontId="1" fillId="0" borderId="35" xfId="0" applyFont="1" applyBorder="1" applyAlignment="1">
      <alignment vertical="center" wrapText="1"/>
    </xf>
    <xf numFmtId="0" fontId="1" fillId="0" borderId="46" xfId="0" applyFont="1" applyBorder="1" applyAlignment="1">
      <alignment vertical="center" wrapText="1"/>
    </xf>
    <xf numFmtId="0" fontId="1" fillId="0" borderId="8" xfId="0" applyFont="1" applyBorder="1" applyAlignment="1">
      <alignment horizontal="center" vertical="center" wrapText="1"/>
    </xf>
    <xf numFmtId="0" fontId="1" fillId="0" borderId="46" xfId="0" applyFont="1" applyBorder="1" applyAlignment="1">
      <alignment horizontal="left" vertical="center" wrapText="1"/>
    </xf>
    <xf numFmtId="0" fontId="1" fillId="0" borderId="35" xfId="0" applyFont="1" applyBorder="1" applyAlignment="1">
      <alignment horizontal="left" vertical="center" wrapText="1"/>
    </xf>
    <xf numFmtId="0" fontId="1" fillId="0" borderId="28"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34" xfId="0" applyFont="1" applyBorder="1" applyAlignment="1">
      <alignment horizontal="center" vertical="center" wrapText="1"/>
    </xf>
    <xf numFmtId="0" fontId="0" fillId="8" borderId="26" xfId="0" applyFill="1" applyBorder="1" applyAlignment="1">
      <alignment horizontal="center" vertical="center" wrapText="1"/>
    </xf>
    <xf numFmtId="0" fontId="0" fillId="8" borderId="25" xfId="0" applyFill="1" applyBorder="1" applyAlignment="1">
      <alignment horizontal="center" vertical="center" wrapText="1"/>
    </xf>
    <xf numFmtId="0" fontId="0" fillId="8" borderId="28" xfId="0" applyFill="1" applyBorder="1" applyAlignment="1">
      <alignment horizontal="center" vertical="center" wrapText="1"/>
    </xf>
    <xf numFmtId="0" fontId="0" fillId="8" borderId="31" xfId="0" applyFill="1" applyBorder="1" applyAlignment="1">
      <alignment horizontal="center" vertical="center" wrapText="1"/>
    </xf>
    <xf numFmtId="0" fontId="0" fillId="8" borderId="37" xfId="0" applyFill="1" applyBorder="1" applyAlignment="1">
      <alignment horizontal="center" vertical="center" wrapText="1"/>
    </xf>
    <xf numFmtId="0" fontId="0" fillId="8" borderId="39" xfId="0" applyFill="1" applyBorder="1" applyAlignment="1">
      <alignment horizontal="center" vertical="center" wrapText="1"/>
    </xf>
    <xf numFmtId="0" fontId="1" fillId="8" borderId="1" xfId="0" applyFont="1" applyFill="1" applyBorder="1" applyAlignment="1">
      <alignment horizontal="left" vertical="center" wrapText="1"/>
    </xf>
    <xf numFmtId="0" fontId="1" fillId="0" borderId="1" xfId="0" applyFont="1" applyFill="1" applyBorder="1" applyAlignment="1">
      <alignment horizontal="center" vertical="center" wrapText="1"/>
    </xf>
    <xf numFmtId="0" fontId="0" fillId="0" borderId="36" xfId="0" applyBorder="1" applyAlignment="1">
      <alignment vertical="center" wrapText="1"/>
    </xf>
    <xf numFmtId="0" fontId="0" fillId="0" borderId="38" xfId="0" applyBorder="1" applyAlignment="1">
      <alignment vertical="center" wrapText="1"/>
    </xf>
    <xf numFmtId="0" fontId="0" fillId="0" borderId="25" xfId="0" applyBorder="1" applyAlignment="1">
      <alignment horizontal="center" vertical="center" wrapText="1"/>
    </xf>
    <xf numFmtId="0" fontId="0" fillId="0" borderId="25" xfId="0" applyBorder="1" applyAlignment="1">
      <alignment horizontal="left" vertical="center" wrapText="1"/>
    </xf>
    <xf numFmtId="0" fontId="1" fillId="0" borderId="28"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34" xfId="0" applyFont="1" applyBorder="1" applyAlignment="1">
      <alignment horizontal="center" vertical="center" wrapText="1"/>
    </xf>
    <xf numFmtId="0" fontId="0" fillId="0" borderId="5" xfId="0" applyFont="1" applyBorder="1" applyAlignment="1">
      <alignment horizontal="left" vertical="center" wrapText="1"/>
    </xf>
    <xf numFmtId="0" fontId="1" fillId="7" borderId="5" xfId="0" applyFont="1" applyFill="1" applyBorder="1" applyAlignment="1">
      <alignment horizontal="center" vertical="center" wrapText="1"/>
    </xf>
    <xf numFmtId="0" fontId="0" fillId="0" borderId="30" xfId="0" applyFont="1" applyBorder="1" applyAlignment="1">
      <alignment horizontal="left" vertical="center"/>
    </xf>
    <xf numFmtId="0" fontId="0" fillId="0" borderId="25" xfId="0" applyFont="1" applyBorder="1" applyAlignment="1">
      <alignment horizontal="center" vertical="center"/>
    </xf>
    <xf numFmtId="0" fontId="0" fillId="0" borderId="2" xfId="0" applyFont="1" applyBorder="1" applyAlignment="1">
      <alignment horizontal="left" vertical="center" wrapText="1"/>
    </xf>
    <xf numFmtId="0" fontId="0" fillId="0" borderId="30" xfId="0" applyFont="1" applyBorder="1" applyAlignment="1">
      <alignment horizontal="center" vertical="center"/>
    </xf>
    <xf numFmtId="1" fontId="1" fillId="0" borderId="28" xfId="0" applyNumberFormat="1" applyFont="1" applyBorder="1" applyAlignment="1">
      <alignment horizontal="center" vertical="center" wrapText="1"/>
    </xf>
    <xf numFmtId="1" fontId="1" fillId="0" borderId="34" xfId="0" applyNumberFormat="1" applyFont="1" applyBorder="1" applyAlignment="1">
      <alignment horizontal="center" vertical="center" wrapText="1"/>
    </xf>
    <xf numFmtId="1" fontId="1" fillId="0" borderId="46" xfId="0" applyNumberFormat="1" applyFont="1" applyBorder="1" applyAlignment="1">
      <alignment horizontal="center" vertical="center" wrapText="1"/>
    </xf>
    <xf numFmtId="1" fontId="1" fillId="0" borderId="51" xfId="0" applyNumberFormat="1" applyFont="1" applyBorder="1" applyAlignment="1">
      <alignment horizontal="center" vertical="center" wrapText="1"/>
    </xf>
    <xf numFmtId="164" fontId="1" fillId="0" borderId="28" xfId="0" applyNumberFormat="1" applyFont="1" applyBorder="1" applyAlignment="1">
      <alignment horizontal="center" vertical="center" wrapText="1"/>
    </xf>
    <xf numFmtId="164" fontId="1" fillId="0" borderId="34" xfId="0" applyNumberFormat="1" applyFont="1" applyBorder="1" applyAlignment="1">
      <alignment horizontal="center" vertical="center" wrapText="1"/>
    </xf>
    <xf numFmtId="164" fontId="1" fillId="0" borderId="46" xfId="0" applyNumberFormat="1" applyFont="1" applyBorder="1" applyAlignment="1">
      <alignment horizontal="center" vertical="center" wrapText="1"/>
    </xf>
    <xf numFmtId="164" fontId="1" fillId="0" borderId="51" xfId="0" applyNumberFormat="1" applyFont="1" applyBorder="1" applyAlignment="1">
      <alignment horizontal="center" vertical="center" wrapText="1"/>
    </xf>
    <xf numFmtId="164" fontId="1" fillId="0" borderId="37" xfId="0" applyNumberFormat="1" applyFont="1" applyBorder="1" applyAlignment="1">
      <alignment horizontal="center" vertical="center" wrapText="1"/>
    </xf>
    <xf numFmtId="164" fontId="1" fillId="0" borderId="39" xfId="0" applyNumberFormat="1" applyFont="1" applyBorder="1" applyAlignment="1">
      <alignment horizontal="center" vertical="center" wrapText="1"/>
    </xf>
    <xf numFmtId="0" fontId="1" fillId="0" borderId="36" xfId="0" applyFont="1" applyBorder="1" applyAlignment="1">
      <alignment vertical="center" wrapText="1"/>
    </xf>
    <xf numFmtId="0" fontId="1" fillId="0" borderId="7" xfId="0" applyFont="1" applyBorder="1" applyAlignment="1">
      <alignment vertical="center" wrapText="1"/>
    </xf>
    <xf numFmtId="0" fontId="1" fillId="0" borderId="38" xfId="0" applyFont="1" applyBorder="1" applyAlignment="1">
      <alignment vertical="center" wrapText="1"/>
    </xf>
    <xf numFmtId="0" fontId="0" fillId="0" borderId="5" xfId="0" applyFont="1" applyBorder="1" applyAlignment="1">
      <alignment horizontal="center" vertical="center"/>
    </xf>
    <xf numFmtId="0" fontId="0" fillId="0" borderId="1" xfId="0" applyBorder="1" applyAlignment="1">
      <alignment horizontal="left" vertical="center" wrapText="1"/>
    </xf>
    <xf numFmtId="0" fontId="0" fillId="0" borderId="1" xfId="0" applyFont="1" applyBorder="1" applyAlignment="1">
      <alignment horizontal="center" vertical="center"/>
    </xf>
    <xf numFmtId="0" fontId="0" fillId="0" borderId="1" xfId="0" applyFont="1" applyBorder="1" applyAlignment="1">
      <alignment horizontal="left" vertical="center" wrapText="1"/>
    </xf>
    <xf numFmtId="0" fontId="0" fillId="0" borderId="25" xfId="0" applyFont="1" applyBorder="1" applyAlignment="1">
      <alignment horizontal="left" vertical="center" wrapText="1"/>
    </xf>
    <xf numFmtId="0" fontId="0" fillId="0" borderId="31" xfId="0" applyFont="1" applyBorder="1" applyAlignment="1">
      <alignment horizontal="left" vertical="center" wrapText="1"/>
    </xf>
    <xf numFmtId="0" fontId="0" fillId="0" borderId="26" xfId="0" applyBorder="1" applyAlignment="1">
      <alignment horizontal="center" vertical="center" wrapText="1"/>
    </xf>
    <xf numFmtId="0" fontId="1" fillId="0" borderId="8" xfId="0" applyFont="1" applyBorder="1" applyAlignment="1">
      <alignment horizontal="center" vertical="center" wrapText="1"/>
    </xf>
    <xf numFmtId="0" fontId="0" fillId="0" borderId="28" xfId="0" applyBorder="1" applyAlignment="1">
      <alignment horizontal="center" vertical="center" wrapText="1"/>
    </xf>
    <xf numFmtId="0" fontId="0" fillId="0" borderId="12" xfId="0" applyBorder="1" applyAlignment="1">
      <alignment horizontal="center" vertical="center" wrapText="1"/>
    </xf>
    <xf numFmtId="0" fontId="0" fillId="0" borderId="26" xfId="0" applyBorder="1" applyAlignment="1">
      <alignment horizontal="center" vertical="center"/>
    </xf>
    <xf numFmtId="0" fontId="0" fillId="0" borderId="34" xfId="0" applyBorder="1" applyAlignment="1">
      <alignment horizontal="center" vertical="center" wrapText="1"/>
    </xf>
    <xf numFmtId="0" fontId="0" fillId="0" borderId="1" xfId="0" applyBorder="1" applyAlignment="1">
      <alignment horizontal="center" vertical="center"/>
    </xf>
    <xf numFmtId="0" fontId="0" fillId="0" borderId="12" xfId="0" applyBorder="1" applyAlignment="1">
      <alignment horizontal="left" vertical="center" wrapText="1"/>
    </xf>
    <xf numFmtId="0" fontId="1" fillId="3" borderId="5" xfId="0" applyFont="1" applyFill="1" applyBorder="1" applyAlignment="1">
      <alignment horizontal="center" vertical="center" wrapText="1"/>
    </xf>
    <xf numFmtId="0" fontId="2" fillId="4" borderId="21"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21" xfId="0" applyFont="1" applyBorder="1" applyAlignment="1">
      <alignment horizontal="center" vertical="center" wrapText="1"/>
    </xf>
    <xf numFmtId="0" fontId="0" fillId="0" borderId="18" xfId="0" applyFill="1" applyBorder="1" applyAlignment="1">
      <alignment horizontal="center" vertical="center" wrapText="1"/>
    </xf>
    <xf numFmtId="0" fontId="1" fillId="0" borderId="17"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27" xfId="0" applyFont="1" applyBorder="1" applyAlignment="1">
      <alignment vertical="center" wrapText="1"/>
    </xf>
    <xf numFmtId="164" fontId="1" fillId="0" borderId="5" xfId="0" applyNumberFormat="1" applyFont="1" applyBorder="1" applyAlignment="1">
      <alignment horizontal="center" vertical="center" wrapText="1"/>
    </xf>
    <xf numFmtId="0" fontId="8" fillId="6" borderId="25" xfId="0" applyFont="1" applyFill="1" applyBorder="1" applyAlignment="1">
      <alignment horizontal="center" vertical="center" wrapText="1"/>
    </xf>
    <xf numFmtId="1" fontId="8" fillId="6" borderId="31" xfId="0" applyNumberFormat="1" applyFont="1" applyFill="1" applyBorder="1" applyAlignment="1">
      <alignment horizontal="center" vertical="center" wrapText="1"/>
    </xf>
    <xf numFmtId="164" fontId="8" fillId="6" borderId="26" xfId="0" applyNumberFormat="1" applyFont="1" applyFill="1" applyBorder="1" applyAlignment="1">
      <alignment horizontal="center" vertical="center" wrapText="1"/>
    </xf>
    <xf numFmtId="0" fontId="8" fillId="6" borderId="1" xfId="0" applyFont="1" applyFill="1" applyBorder="1" applyAlignment="1">
      <alignment horizontal="center" vertical="center" wrapText="1"/>
    </xf>
    <xf numFmtId="1" fontId="8" fillId="6" borderId="1" xfId="0" applyNumberFormat="1" applyFont="1" applyFill="1" applyBorder="1" applyAlignment="1">
      <alignment horizontal="center" vertical="center" wrapText="1"/>
    </xf>
    <xf numFmtId="0" fontId="1" fillId="0" borderId="5" xfId="0" applyFont="1" applyBorder="1" applyAlignment="1">
      <alignment horizontal="left" vertical="center" wrapText="1"/>
    </xf>
    <xf numFmtId="0" fontId="1" fillId="0" borderId="8" xfId="0" applyFont="1" applyBorder="1" applyAlignment="1">
      <alignment horizontal="left" vertical="center" wrapText="1"/>
    </xf>
    <xf numFmtId="0" fontId="1" fillId="0" borderId="25" xfId="0" applyFont="1" applyBorder="1" applyAlignment="1">
      <alignment horizontal="center" vertical="center" wrapText="1"/>
    </xf>
    <xf numFmtId="0" fontId="1" fillId="0" borderId="26" xfId="0" applyFont="1" applyBorder="1" applyAlignment="1">
      <alignment horizontal="center" vertical="center" wrapText="1"/>
    </xf>
    <xf numFmtId="164" fontId="1" fillId="0" borderId="25" xfId="0" applyNumberFormat="1" applyFont="1" applyBorder="1" applyAlignment="1">
      <alignment horizontal="center" vertical="center" wrapText="1"/>
    </xf>
    <xf numFmtId="164" fontId="1" fillId="0" borderId="26" xfId="0" applyNumberFormat="1"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26"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17" xfId="0" applyFont="1" applyBorder="1" applyAlignment="1">
      <alignment horizontal="center" vertical="center" wrapText="1"/>
    </xf>
    <xf numFmtId="0" fontId="1" fillId="8" borderId="3" xfId="0" applyFont="1" applyFill="1" applyBorder="1" applyAlignment="1">
      <alignment horizontal="center" vertical="center" wrapText="1"/>
    </xf>
    <xf numFmtId="0" fontId="1" fillId="8" borderId="4" xfId="0" applyFont="1" applyFill="1" applyBorder="1" applyAlignment="1">
      <alignment horizontal="center" vertical="center" wrapText="1"/>
    </xf>
    <xf numFmtId="0" fontId="1" fillId="8" borderId="18" xfId="0" applyFont="1" applyFill="1" applyBorder="1" applyAlignment="1">
      <alignment horizontal="center" vertical="center" wrapText="1"/>
    </xf>
    <xf numFmtId="0" fontId="1" fillId="8" borderId="29" xfId="0" applyFont="1" applyFill="1" applyBorder="1" applyAlignment="1">
      <alignment horizontal="center" vertical="center" wrapText="1"/>
    </xf>
    <xf numFmtId="0" fontId="0" fillId="6" borderId="3" xfId="0" applyFill="1" applyBorder="1" applyAlignment="1">
      <alignment horizontal="center" vertical="center" wrapText="1"/>
    </xf>
    <xf numFmtId="0" fontId="0" fillId="6" borderId="4" xfId="0" applyFill="1" applyBorder="1" applyAlignment="1">
      <alignment horizontal="center" vertical="center" wrapText="1"/>
    </xf>
    <xf numFmtId="0" fontId="0" fillId="6" borderId="0" xfId="0" applyFill="1" applyBorder="1" applyAlignment="1">
      <alignment horizontal="center" vertical="center" wrapText="1"/>
    </xf>
    <xf numFmtId="0" fontId="0" fillId="6" borderId="16" xfId="0" applyFill="1" applyBorder="1" applyAlignment="1">
      <alignment horizontal="center" vertical="center" wrapText="1"/>
    </xf>
    <xf numFmtId="0" fontId="0" fillId="6" borderId="18" xfId="0" applyFill="1" applyBorder="1" applyAlignment="1">
      <alignment horizontal="center" vertical="center" wrapText="1"/>
    </xf>
    <xf numFmtId="0" fontId="0" fillId="6" borderId="29" xfId="0" applyFill="1" applyBorder="1" applyAlignment="1">
      <alignment horizontal="center" vertical="center" wrapText="1"/>
    </xf>
    <xf numFmtId="0" fontId="1" fillId="8" borderId="5"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0" borderId="2" xfId="0" applyFont="1" applyBorder="1" applyAlignment="1">
      <alignment horizontal="left" vertical="center" wrapText="1"/>
    </xf>
    <xf numFmtId="0" fontId="1" fillId="0" borderId="4" xfId="0" applyFont="1" applyBorder="1" applyAlignment="1">
      <alignment horizontal="left" vertical="center" wrapText="1"/>
    </xf>
    <xf numFmtId="0" fontId="1" fillId="0" borderId="17" xfId="0" applyFont="1" applyBorder="1" applyAlignment="1">
      <alignment horizontal="left" vertical="center" wrapText="1"/>
    </xf>
    <xf numFmtId="0" fontId="1" fillId="0" borderId="29" xfId="0" applyFont="1" applyBorder="1" applyAlignment="1">
      <alignment horizontal="left" vertical="center" wrapText="1"/>
    </xf>
    <xf numFmtId="0" fontId="1" fillId="0" borderId="31" xfId="0" applyFont="1" applyBorder="1" applyAlignment="1">
      <alignment horizontal="center" vertical="center" wrapText="1"/>
    </xf>
    <xf numFmtId="0" fontId="1" fillId="0" borderId="25" xfId="0" applyFont="1" applyFill="1" applyBorder="1" applyAlignment="1">
      <alignment horizontal="center" vertical="center" wrapText="1"/>
    </xf>
    <xf numFmtId="0" fontId="1" fillId="0" borderId="31" xfId="0" applyFont="1" applyFill="1" applyBorder="1" applyAlignment="1">
      <alignment horizontal="center" vertical="center" wrapText="1"/>
    </xf>
    <xf numFmtId="0" fontId="1" fillId="0" borderId="26" xfId="0" applyFont="1" applyFill="1" applyBorder="1" applyAlignment="1">
      <alignment horizontal="center" vertical="center" wrapText="1"/>
    </xf>
    <xf numFmtId="0" fontId="1" fillId="3" borderId="25" xfId="0" applyFont="1" applyFill="1" applyBorder="1" applyAlignment="1">
      <alignment horizontal="center" vertical="center" wrapText="1"/>
    </xf>
    <xf numFmtId="0" fontId="1" fillId="3" borderId="31"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3" borderId="16" xfId="0" applyFont="1" applyFill="1" applyBorder="1" applyAlignment="1">
      <alignment horizontal="center" vertical="center" wrapText="1"/>
    </xf>
    <xf numFmtId="0" fontId="1" fillId="3" borderId="29"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30" xfId="0" applyFont="1" applyFill="1" applyBorder="1" applyAlignment="1">
      <alignment horizontal="center" vertical="center" wrapText="1"/>
    </xf>
    <xf numFmtId="0" fontId="1" fillId="3" borderId="17" xfId="0" applyFont="1" applyFill="1" applyBorder="1" applyAlignment="1">
      <alignment horizontal="center" vertical="center" wrapText="1"/>
    </xf>
    <xf numFmtId="0" fontId="1" fillId="6" borderId="30" xfId="0" applyFont="1" applyFill="1" applyBorder="1" applyAlignment="1">
      <alignment horizontal="left" vertical="center" wrapText="1"/>
    </xf>
    <xf numFmtId="0" fontId="1" fillId="6" borderId="0"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0" borderId="40" xfId="0" applyFont="1" applyBorder="1" applyAlignment="1">
      <alignment horizontal="left" vertical="center" wrapText="1"/>
    </xf>
    <xf numFmtId="0" fontId="1" fillId="0" borderId="41" xfId="0" applyFont="1" applyBorder="1" applyAlignment="1">
      <alignment horizontal="left" vertical="center" wrapText="1"/>
    </xf>
    <xf numFmtId="0" fontId="1" fillId="0" borderId="44" xfId="0" applyFont="1" applyBorder="1" applyAlignment="1">
      <alignment horizontal="left" vertical="center" wrapText="1"/>
    </xf>
    <xf numFmtId="0" fontId="1" fillId="0" borderId="45" xfId="0" applyFont="1" applyBorder="1" applyAlignment="1">
      <alignment horizontal="left" vertical="center" wrapText="1"/>
    </xf>
    <xf numFmtId="0" fontId="1" fillId="0" borderId="46" xfId="0" applyFont="1" applyBorder="1" applyAlignment="1">
      <alignment horizontal="center" vertical="center" wrapText="1"/>
    </xf>
    <xf numFmtId="0" fontId="1" fillId="0" borderId="51" xfId="0" applyFont="1" applyBorder="1" applyAlignment="1">
      <alignment horizontal="center" vertical="center" wrapText="1"/>
    </xf>
    <xf numFmtId="0" fontId="1" fillId="6" borderId="2" xfId="0" applyFont="1" applyFill="1" applyBorder="1" applyAlignment="1">
      <alignment horizontal="left" vertical="center" wrapText="1"/>
    </xf>
    <xf numFmtId="0" fontId="1" fillId="6" borderId="3" xfId="0" applyFont="1" applyFill="1" applyBorder="1" applyAlignment="1">
      <alignment horizontal="left" vertical="center" wrapText="1"/>
    </xf>
    <xf numFmtId="0" fontId="1" fillId="6" borderId="4" xfId="0" applyFont="1" applyFill="1" applyBorder="1" applyAlignment="1">
      <alignment horizontal="left" vertical="center" wrapText="1"/>
    </xf>
    <xf numFmtId="0" fontId="1" fillId="0" borderId="25" xfId="0" applyFont="1" applyBorder="1" applyAlignment="1">
      <alignment horizontal="left" vertical="center" wrapText="1"/>
    </xf>
    <xf numFmtId="0" fontId="1" fillId="0" borderId="31" xfId="0" applyFont="1" applyBorder="1" applyAlignment="1">
      <alignment horizontal="left" vertical="center" wrapText="1"/>
    </xf>
    <xf numFmtId="0" fontId="1" fillId="0" borderId="26" xfId="0" applyFont="1" applyBorder="1" applyAlignment="1">
      <alignment horizontal="left" vertical="center" wrapText="1"/>
    </xf>
    <xf numFmtId="0" fontId="1" fillId="6" borderId="2"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8" borderId="40" xfId="0" applyFont="1" applyFill="1" applyBorder="1" applyAlignment="1">
      <alignment horizontal="center" vertical="center" wrapText="1"/>
    </xf>
    <xf numFmtId="0" fontId="1" fillId="8" borderId="41" xfId="0" applyFont="1" applyFill="1" applyBorder="1" applyAlignment="1">
      <alignment horizontal="center" vertical="center" wrapText="1"/>
    </xf>
    <xf numFmtId="0" fontId="1" fillId="8" borderId="42" xfId="0" applyFont="1" applyFill="1" applyBorder="1" applyAlignment="1">
      <alignment horizontal="center" vertical="center" wrapText="1"/>
    </xf>
    <xf numFmtId="0" fontId="1" fillId="8" borderId="43" xfId="0" applyFont="1" applyFill="1" applyBorder="1" applyAlignment="1">
      <alignment horizontal="center" vertical="center" wrapText="1"/>
    </xf>
    <xf numFmtId="0" fontId="1" fillId="8" borderId="64" xfId="0" applyFont="1" applyFill="1" applyBorder="1" applyAlignment="1">
      <alignment horizontal="center" vertical="center" wrapText="1"/>
    </xf>
    <xf numFmtId="0" fontId="1" fillId="8" borderId="65" xfId="0" applyFont="1" applyFill="1" applyBorder="1" applyAlignment="1">
      <alignment horizontal="center" vertical="center"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0" borderId="11" xfId="0" applyFont="1" applyBorder="1" applyAlignment="1">
      <alignment horizontal="left" vertical="center" wrapText="1"/>
    </xf>
    <xf numFmtId="0" fontId="1" fillId="3" borderId="20" xfId="0" applyFont="1" applyFill="1" applyBorder="1" applyAlignment="1">
      <alignment horizontal="left" vertical="center" wrapText="1"/>
    </xf>
    <xf numFmtId="0" fontId="1" fillId="3" borderId="23" xfId="0" applyFont="1" applyFill="1" applyBorder="1" applyAlignment="1">
      <alignment horizontal="left" vertical="center" wrapText="1"/>
    </xf>
    <xf numFmtId="1" fontId="1" fillId="3" borderId="5" xfId="0" applyNumberFormat="1" applyFont="1" applyFill="1" applyBorder="1" applyAlignment="1">
      <alignment horizontal="center" vertical="center" wrapText="1"/>
    </xf>
    <xf numFmtId="1" fontId="1" fillId="3" borderId="21" xfId="0" applyNumberFormat="1" applyFont="1" applyFill="1" applyBorder="1" applyAlignment="1">
      <alignment horizontal="center" vertical="center" wrapText="1"/>
    </xf>
    <xf numFmtId="1" fontId="1" fillId="3" borderId="8" xfId="0" applyNumberFormat="1" applyFont="1" applyFill="1" applyBorder="1" applyAlignment="1">
      <alignment horizontal="center" vertical="center" wrapText="1"/>
    </xf>
    <xf numFmtId="164" fontId="1" fillId="3" borderId="5" xfId="0" applyNumberFormat="1" applyFont="1" applyFill="1" applyBorder="1" applyAlignment="1">
      <alignment horizontal="center" vertical="center" wrapText="1"/>
    </xf>
    <xf numFmtId="164" fontId="1" fillId="3" borderId="21" xfId="0" applyNumberFormat="1" applyFont="1" applyFill="1" applyBorder="1" applyAlignment="1">
      <alignment horizontal="center" vertical="center" wrapText="1"/>
    </xf>
    <xf numFmtId="164" fontId="1" fillId="3" borderId="8" xfId="0" applyNumberFormat="1" applyFont="1" applyFill="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0" fillId="0" borderId="38" xfId="0" applyBorder="1" applyAlignment="1">
      <alignment horizontal="left" vertical="center"/>
    </xf>
    <xf numFmtId="0" fontId="0" fillId="0" borderId="51" xfId="0" applyBorder="1" applyAlignment="1">
      <alignment horizontal="left" vertical="center"/>
    </xf>
    <xf numFmtId="0" fontId="0" fillId="0" borderId="5" xfId="0" applyBorder="1" applyAlignment="1">
      <alignment horizontal="left" vertical="center" wrapText="1"/>
    </xf>
    <xf numFmtId="0" fontId="0" fillId="0" borderId="21" xfId="0" applyBorder="1" applyAlignment="1">
      <alignment horizontal="left" vertical="center" wrapText="1"/>
    </xf>
    <xf numFmtId="0" fontId="0" fillId="0" borderId="8" xfId="0" applyBorder="1" applyAlignment="1">
      <alignment horizontal="left" vertical="center" wrapText="1"/>
    </xf>
    <xf numFmtId="0" fontId="0" fillId="0" borderId="40" xfId="0" applyBorder="1" applyAlignment="1">
      <alignment horizontal="center" vertical="center"/>
    </xf>
    <xf numFmtId="0" fontId="0" fillId="0" borderId="41" xfId="0" applyBorder="1" applyAlignment="1">
      <alignment horizontal="center" vertical="center"/>
    </xf>
    <xf numFmtId="0" fontId="0" fillId="0" borderId="44" xfId="0" applyBorder="1" applyAlignment="1">
      <alignment horizontal="center" vertical="center"/>
    </xf>
    <xf numFmtId="0" fontId="0" fillId="0" borderId="45" xfId="0" applyBorder="1" applyAlignment="1">
      <alignment horizontal="center" vertical="center"/>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29" xfId="0" applyFont="1" applyBorder="1" applyAlignment="1">
      <alignment horizontal="center" vertical="center" wrapText="1"/>
    </xf>
    <xf numFmtId="0" fontId="0" fillId="0" borderId="5" xfId="0" applyBorder="1" applyAlignment="1">
      <alignment horizontal="center" vertical="center" wrapText="1"/>
    </xf>
    <xf numFmtId="0" fontId="0" fillId="0" borderId="21" xfId="0" applyBorder="1" applyAlignment="1">
      <alignment horizontal="center" vertical="center" wrapText="1"/>
    </xf>
    <xf numFmtId="0" fontId="0" fillId="0" borderId="8" xfId="0" applyBorder="1" applyAlignment="1">
      <alignment horizontal="center" vertical="center" wrapText="1"/>
    </xf>
    <xf numFmtId="0" fontId="0" fillId="0" borderId="36" xfId="0" applyFont="1" applyBorder="1" applyAlignment="1">
      <alignment horizontal="left" vertical="center" wrapText="1"/>
    </xf>
    <xf numFmtId="0" fontId="0" fillId="0" borderId="46" xfId="0" applyFont="1" applyBorder="1" applyAlignment="1">
      <alignment horizontal="left" vertical="center" wrapText="1"/>
    </xf>
    <xf numFmtId="0" fontId="0" fillId="0" borderId="37" xfId="0" applyFont="1" applyBorder="1" applyAlignment="1">
      <alignment horizontal="left" vertical="center" wrapText="1"/>
    </xf>
    <xf numFmtId="0" fontId="0" fillId="0" borderId="38" xfId="0" applyFont="1" applyBorder="1" applyAlignment="1">
      <alignment horizontal="left" vertical="center" wrapText="1"/>
    </xf>
    <xf numFmtId="0" fontId="0" fillId="0" borderId="51" xfId="0" applyFont="1" applyBorder="1" applyAlignment="1">
      <alignment horizontal="left" vertical="center" wrapText="1"/>
    </xf>
    <xf numFmtId="0" fontId="0" fillId="0" borderId="39" xfId="0" applyFont="1" applyBorder="1" applyAlignment="1">
      <alignment horizontal="left" vertical="center" wrapText="1"/>
    </xf>
    <xf numFmtId="0" fontId="0" fillId="3" borderId="2" xfId="0" applyFill="1" applyBorder="1" applyAlignment="1">
      <alignment horizontal="center" vertical="center" wrapText="1"/>
    </xf>
    <xf numFmtId="0" fontId="0" fillId="3" borderId="3" xfId="0" applyFill="1" applyBorder="1" applyAlignment="1">
      <alignment horizontal="center" vertical="center" wrapText="1"/>
    </xf>
    <xf numFmtId="0" fontId="0" fillId="3" borderId="4" xfId="0"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21"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0" fillId="0" borderId="7" xfId="0" applyBorder="1" applyAlignment="1">
      <alignment horizontal="center" vertical="center" wrapText="1"/>
    </xf>
    <xf numFmtId="0" fontId="0" fillId="0" borderId="35" xfId="0" applyBorder="1" applyAlignment="1">
      <alignment horizontal="center" vertical="center" wrapText="1"/>
    </xf>
    <xf numFmtId="0" fontId="0" fillId="0" borderId="10" xfId="0" applyBorder="1" applyAlignment="1">
      <alignment horizontal="center" vertical="center" wrapText="1"/>
    </xf>
    <xf numFmtId="0" fontId="7" fillId="6" borderId="2" xfId="1" applyFont="1" applyFill="1" applyBorder="1" applyAlignment="1">
      <alignment horizontal="left" vertical="center" wrapText="1"/>
    </xf>
    <xf numFmtId="0" fontId="7" fillId="6" borderId="3" xfId="1" applyFont="1" applyFill="1" applyBorder="1" applyAlignment="1">
      <alignment horizontal="left" vertical="center" wrapText="1"/>
    </xf>
    <xf numFmtId="0" fontId="7" fillId="6" borderId="4" xfId="1" applyFont="1" applyFill="1" applyBorder="1" applyAlignment="1">
      <alignment horizontal="left" vertical="center" wrapText="1"/>
    </xf>
    <xf numFmtId="0" fontId="0" fillId="0" borderId="40" xfId="0" applyBorder="1" applyAlignment="1">
      <alignment horizontal="center" vertical="center" wrapText="1"/>
    </xf>
    <xf numFmtId="0" fontId="0" fillId="0" borderId="46" xfId="0" applyBorder="1" applyAlignment="1">
      <alignment horizontal="center" vertical="center" wrapText="1"/>
    </xf>
    <xf numFmtId="0" fontId="0" fillId="0" borderId="41" xfId="0" applyBorder="1" applyAlignment="1">
      <alignment horizontal="center" vertical="center" wrapText="1"/>
    </xf>
    <xf numFmtId="0" fontId="0" fillId="0" borderId="2" xfId="0" applyBorder="1" applyAlignment="1">
      <alignment horizontal="left" vertical="center" wrapText="1"/>
    </xf>
    <xf numFmtId="0" fontId="0" fillId="0" borderId="30" xfId="0" applyBorder="1" applyAlignment="1">
      <alignment horizontal="left" vertical="center" wrapText="1"/>
    </xf>
    <xf numFmtId="1" fontId="1" fillId="3" borderId="20" xfId="0" applyNumberFormat="1" applyFont="1" applyFill="1" applyBorder="1" applyAlignment="1">
      <alignment horizontal="center" vertical="center" wrapText="1"/>
    </xf>
    <xf numFmtId="1" fontId="1" fillId="3" borderId="23" xfId="0" applyNumberFormat="1" applyFont="1" applyFill="1" applyBorder="1" applyAlignment="1">
      <alignment horizontal="center" vertical="center" wrapText="1"/>
    </xf>
    <xf numFmtId="0" fontId="1" fillId="3" borderId="20"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23" xfId="0" applyFont="1" applyFill="1" applyBorder="1" applyAlignment="1">
      <alignment horizontal="center" vertical="center" wrapText="1"/>
    </xf>
    <xf numFmtId="0" fontId="1" fillId="3" borderId="5" xfId="0" applyFont="1" applyFill="1" applyBorder="1" applyAlignment="1">
      <alignment horizontal="right" vertical="center" wrapText="1"/>
    </xf>
    <xf numFmtId="0" fontId="1" fillId="3" borderId="21" xfId="0" applyFont="1" applyFill="1" applyBorder="1" applyAlignment="1">
      <alignment horizontal="right" vertical="center" wrapText="1"/>
    </xf>
    <xf numFmtId="0" fontId="1" fillId="3" borderId="8" xfId="0" applyFont="1" applyFill="1" applyBorder="1" applyAlignment="1">
      <alignment horizontal="right" vertical="center" wrapText="1"/>
    </xf>
    <xf numFmtId="1" fontId="0" fillId="0" borderId="40" xfId="0" applyNumberFormat="1" applyBorder="1" applyAlignment="1">
      <alignment horizontal="center" vertical="center" wrapText="1"/>
    </xf>
    <xf numFmtId="1" fontId="0" fillId="0" borderId="49" xfId="0" applyNumberFormat="1" applyBorder="1" applyAlignment="1">
      <alignment horizontal="center" vertical="center" wrapText="1"/>
    </xf>
    <xf numFmtId="1" fontId="0" fillId="0" borderId="41" xfId="0" applyNumberFormat="1" applyBorder="1" applyAlignment="1">
      <alignment horizontal="center" vertical="center" wrapText="1"/>
    </xf>
    <xf numFmtId="0" fontId="7" fillId="6" borderId="5" xfId="1" applyFont="1" applyFill="1" applyBorder="1" applyAlignment="1">
      <alignment horizontal="left" vertical="center" wrapText="1"/>
    </xf>
    <xf numFmtId="0" fontId="7" fillId="6" borderId="21" xfId="1" applyFont="1" applyFill="1" applyBorder="1" applyAlignment="1">
      <alignment horizontal="left" vertical="center" wrapText="1"/>
    </xf>
    <xf numFmtId="0" fontId="7" fillId="6" borderId="8" xfId="1" applyFont="1" applyFill="1" applyBorder="1" applyAlignment="1">
      <alignment horizontal="left" vertical="center" wrapText="1"/>
    </xf>
    <xf numFmtId="0" fontId="2" fillId="4"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1" fillId="0" borderId="36" xfId="0" applyFont="1" applyBorder="1" applyAlignment="1">
      <alignment horizontal="left" vertical="center" wrapText="1"/>
    </xf>
    <xf numFmtId="0" fontId="1" fillId="0" borderId="46" xfId="0" applyFont="1" applyBorder="1" applyAlignment="1">
      <alignment horizontal="left" vertical="center" wrapText="1"/>
    </xf>
    <xf numFmtId="0" fontId="1" fillId="0" borderId="7" xfId="0" applyFont="1" applyBorder="1" applyAlignment="1">
      <alignment horizontal="left" vertical="center" wrapText="1"/>
    </xf>
    <xf numFmtId="0" fontId="1" fillId="0" borderId="35" xfId="0" applyFont="1" applyBorder="1" applyAlignment="1">
      <alignment horizontal="left" vertical="center" wrapText="1"/>
    </xf>
    <xf numFmtId="0" fontId="1" fillId="0" borderId="42" xfId="0" applyFont="1" applyBorder="1" applyAlignment="1">
      <alignment horizontal="left" vertical="center" wrapText="1"/>
    </xf>
    <xf numFmtId="0" fontId="1" fillId="0" borderId="53" xfId="0" applyFont="1" applyBorder="1" applyAlignment="1">
      <alignment horizontal="left" vertical="center" wrapText="1"/>
    </xf>
    <xf numFmtId="0" fontId="0" fillId="0" borderId="36" xfId="0" applyBorder="1" applyAlignment="1">
      <alignment vertical="center" wrapText="1"/>
    </xf>
    <xf numFmtId="0" fontId="0" fillId="0" borderId="38" xfId="0" applyBorder="1" applyAlignment="1">
      <alignment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49" xfId="0" applyBorder="1" applyAlignment="1">
      <alignment horizontal="center" vertical="center" wrapText="1"/>
    </xf>
    <xf numFmtId="0" fontId="0" fillId="0" borderId="44" xfId="0" applyBorder="1" applyAlignment="1">
      <alignment horizontal="center" vertical="center" wrapText="1"/>
    </xf>
    <xf numFmtId="0" fontId="0" fillId="0" borderId="50" xfId="0" applyBorder="1" applyAlignment="1">
      <alignment horizontal="center" vertical="center" wrapText="1"/>
    </xf>
    <xf numFmtId="0" fontId="0" fillId="0" borderId="45" xfId="0" applyBorder="1" applyAlignment="1">
      <alignment horizontal="center" vertical="center" wrapText="1"/>
    </xf>
    <xf numFmtId="0" fontId="0" fillId="0" borderId="2" xfId="0" applyBorder="1" applyAlignment="1">
      <alignment vertical="center" wrapText="1"/>
    </xf>
    <xf numFmtId="0" fontId="0" fillId="0" borderId="30" xfId="0" applyBorder="1" applyAlignment="1">
      <alignment vertical="center" wrapText="1"/>
    </xf>
    <xf numFmtId="0" fontId="8" fillId="0" borderId="5" xfId="0" applyFont="1" applyBorder="1" applyAlignment="1">
      <alignment horizontal="left" vertical="center" wrapText="1"/>
    </xf>
    <xf numFmtId="0" fontId="8" fillId="0" borderId="8" xfId="0" applyFont="1" applyBorder="1" applyAlignment="1">
      <alignment horizontal="left" vertical="center" wrapText="1"/>
    </xf>
    <xf numFmtId="0" fontId="0" fillId="0" borderId="47" xfId="0" applyFont="1" applyBorder="1" applyAlignment="1">
      <alignment horizontal="left" vertical="center" wrapText="1"/>
    </xf>
    <xf numFmtId="0" fontId="0" fillId="0" borderId="52" xfId="0" applyFont="1" applyBorder="1" applyAlignment="1">
      <alignment horizontal="left" vertical="center" wrapText="1"/>
    </xf>
    <xf numFmtId="0" fontId="0" fillId="0" borderId="48" xfId="0" applyFont="1" applyBorder="1" applyAlignment="1">
      <alignment horizontal="left" vertical="center" wrapText="1"/>
    </xf>
    <xf numFmtId="0" fontId="0" fillId="0" borderId="44" xfId="0" applyFont="1" applyBorder="1" applyAlignment="1">
      <alignment horizontal="left" vertical="center" wrapText="1"/>
    </xf>
    <xf numFmtId="0" fontId="0" fillId="0" borderId="50" xfId="0" applyFont="1" applyBorder="1" applyAlignment="1">
      <alignment horizontal="left" vertical="center" wrapText="1"/>
    </xf>
    <xf numFmtId="0" fontId="0" fillId="0" borderId="45" xfId="0" applyFont="1" applyBorder="1" applyAlignment="1">
      <alignment horizontal="left" vertical="center" wrapText="1"/>
    </xf>
    <xf numFmtId="0" fontId="1" fillId="0" borderId="20" xfId="0" applyFont="1" applyBorder="1" applyAlignment="1">
      <alignment horizontal="left" vertical="center" wrapText="1"/>
    </xf>
    <xf numFmtId="0" fontId="1" fillId="0" borderId="22" xfId="0" applyFont="1" applyBorder="1" applyAlignment="1">
      <alignment horizontal="left" vertical="center" wrapText="1"/>
    </xf>
    <xf numFmtId="0" fontId="1" fillId="0" borderId="23" xfId="0" applyFont="1" applyBorder="1" applyAlignment="1">
      <alignment horizontal="left" vertical="center" wrapText="1"/>
    </xf>
    <xf numFmtId="164" fontId="0" fillId="0" borderId="7" xfId="0" applyNumberFormat="1" applyBorder="1" applyAlignment="1">
      <alignment horizontal="center" vertical="center" wrapText="1"/>
    </xf>
    <xf numFmtId="164" fontId="0" fillId="0" borderId="35" xfId="0" applyNumberFormat="1" applyBorder="1" applyAlignment="1">
      <alignment horizontal="center" vertical="center" wrapText="1"/>
    </xf>
    <xf numFmtId="164" fontId="0" fillId="0" borderId="10" xfId="0" applyNumberFormat="1" applyBorder="1" applyAlignment="1">
      <alignment horizontal="center" vertical="center" wrapText="1"/>
    </xf>
    <xf numFmtId="164" fontId="0" fillId="8" borderId="7" xfId="0" applyNumberFormat="1" applyFill="1" applyBorder="1" applyAlignment="1">
      <alignment horizontal="center" vertical="center" wrapText="1"/>
    </xf>
    <xf numFmtId="164" fontId="0" fillId="8" borderId="35" xfId="0" applyNumberFormat="1" applyFill="1" applyBorder="1" applyAlignment="1">
      <alignment horizontal="center" vertical="center" wrapText="1"/>
    </xf>
    <xf numFmtId="164" fontId="0" fillId="8" borderId="10" xfId="0" applyNumberFormat="1" applyFill="1" applyBorder="1" applyAlignment="1">
      <alignment horizontal="center" vertical="center" wrapText="1"/>
    </xf>
    <xf numFmtId="164" fontId="0" fillId="8" borderId="38" xfId="0" applyNumberFormat="1" applyFill="1" applyBorder="1" applyAlignment="1">
      <alignment horizontal="center" vertical="center" wrapText="1"/>
    </xf>
    <xf numFmtId="164" fontId="0" fillId="8" borderId="51" xfId="0" applyNumberFormat="1" applyFill="1" applyBorder="1" applyAlignment="1">
      <alignment horizontal="center" vertical="center" wrapText="1"/>
    </xf>
    <xf numFmtId="164" fontId="0" fillId="8" borderId="39" xfId="0" applyNumberFormat="1" applyFill="1" applyBorder="1" applyAlignment="1">
      <alignment horizontal="center" vertical="center" wrapText="1"/>
    </xf>
    <xf numFmtId="164" fontId="0" fillId="8" borderId="6" xfId="0" applyNumberFormat="1" applyFill="1" applyBorder="1" applyAlignment="1">
      <alignment horizontal="center" vertical="center" wrapText="1"/>
    </xf>
    <xf numFmtId="164" fontId="0" fillId="8" borderId="19" xfId="0" applyNumberFormat="1" applyFill="1" applyBorder="1" applyAlignment="1">
      <alignment horizontal="center" vertical="center" wrapText="1"/>
    </xf>
    <xf numFmtId="164" fontId="0" fillId="8" borderId="9" xfId="0" applyNumberFormat="1" applyFill="1" applyBorder="1" applyAlignment="1">
      <alignment horizontal="center" vertical="center" wrapText="1"/>
    </xf>
    <xf numFmtId="0" fontId="1" fillId="4" borderId="2"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8" fillId="0" borderId="30" xfId="0" applyFont="1" applyBorder="1" applyAlignment="1">
      <alignment horizontal="center" vertical="center" wrapText="1"/>
    </xf>
    <xf numFmtId="0" fontId="8" fillId="0" borderId="17" xfId="0" applyFont="1" applyBorder="1" applyAlignment="1">
      <alignment horizontal="center" vertical="center" wrapText="1"/>
    </xf>
    <xf numFmtId="0" fontId="0" fillId="0" borderId="47" xfId="0" applyBorder="1" applyAlignment="1">
      <alignment horizontal="left" vertical="center" wrapText="1"/>
    </xf>
    <xf numFmtId="0" fontId="0" fillId="0" borderId="52" xfId="0" applyBorder="1" applyAlignment="1">
      <alignment horizontal="left" vertical="center" wrapText="1"/>
    </xf>
    <xf numFmtId="0" fontId="0" fillId="0" borderId="48" xfId="0" applyBorder="1" applyAlignment="1">
      <alignment horizontal="left" vertical="center" wrapText="1"/>
    </xf>
    <xf numFmtId="0" fontId="0" fillId="0" borderId="13" xfId="0" applyBorder="1" applyAlignment="1">
      <alignment horizontal="left" vertical="center" wrapText="1"/>
    </xf>
    <xf numFmtId="0" fontId="0" fillId="0" borderId="27" xfId="0" applyBorder="1" applyAlignment="1">
      <alignment horizontal="left" vertical="center" wrapText="1"/>
    </xf>
    <xf numFmtId="0" fontId="0" fillId="0" borderId="15" xfId="0" applyBorder="1" applyAlignment="1">
      <alignment horizontal="left" vertical="center" wrapText="1"/>
    </xf>
    <xf numFmtId="0" fontId="1" fillId="3" borderId="17" xfId="0" applyFont="1" applyFill="1" applyBorder="1" applyAlignment="1">
      <alignment horizontal="right" vertical="center" wrapText="1"/>
    </xf>
    <xf numFmtId="0" fontId="1" fillId="3" borderId="18" xfId="0" applyFont="1" applyFill="1" applyBorder="1" applyAlignment="1">
      <alignment horizontal="right" vertical="center" wrapText="1"/>
    </xf>
    <xf numFmtId="0" fontId="0" fillId="0" borderId="6" xfId="0" applyBorder="1" applyAlignment="1">
      <alignment horizontal="left" vertical="center"/>
    </xf>
    <xf numFmtId="0" fontId="0" fillId="0" borderId="19" xfId="0" applyBorder="1" applyAlignment="1">
      <alignment horizontal="left" vertical="center"/>
    </xf>
    <xf numFmtId="0" fontId="0" fillId="0" borderId="7" xfId="0" applyBorder="1" applyAlignment="1">
      <alignment horizontal="left" vertical="center"/>
    </xf>
    <xf numFmtId="0" fontId="0" fillId="0" borderId="35" xfId="0" applyBorder="1" applyAlignment="1">
      <alignment horizontal="left" vertical="center"/>
    </xf>
    <xf numFmtId="0" fontId="18" fillId="6" borderId="5" xfId="1" applyFont="1" applyFill="1" applyBorder="1" applyAlignment="1">
      <alignment horizontal="left" vertical="center"/>
    </xf>
    <xf numFmtId="0" fontId="6" fillId="6" borderId="21" xfId="1" applyFill="1" applyBorder="1" applyAlignment="1">
      <alignment horizontal="left" vertical="center"/>
    </xf>
    <xf numFmtId="0" fontId="6" fillId="6" borderId="8" xfId="1" applyFill="1" applyBorder="1" applyAlignment="1">
      <alignment horizontal="left" vertic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29" xfId="0" applyBorder="1" applyAlignment="1">
      <alignment horizontal="center" vertical="center" wrapText="1"/>
    </xf>
    <xf numFmtId="164" fontId="0" fillId="0" borderId="36" xfId="0" applyNumberFormat="1" applyBorder="1" applyAlignment="1">
      <alignment horizontal="center" vertical="center" wrapText="1"/>
    </xf>
    <xf numFmtId="164" fontId="0" fillId="0" borderId="46" xfId="0" applyNumberFormat="1" applyBorder="1" applyAlignment="1">
      <alignment horizontal="center" vertical="center" wrapText="1"/>
    </xf>
    <xf numFmtId="164" fontId="0" fillId="0" borderId="37" xfId="0" applyNumberFormat="1" applyBorder="1" applyAlignment="1">
      <alignment horizontal="center" vertical="center" wrapText="1"/>
    </xf>
    <xf numFmtId="0" fontId="0" fillId="0" borderId="3" xfId="0" applyBorder="1"/>
    <xf numFmtId="0" fontId="0" fillId="0" borderId="4" xfId="0" applyBorder="1"/>
    <xf numFmtId="0" fontId="0" fillId="0" borderId="30" xfId="0" applyBorder="1"/>
    <xf numFmtId="0" fontId="0" fillId="0" borderId="0" xfId="0"/>
    <xf numFmtId="0" fontId="0" fillId="0" borderId="16" xfId="0" applyBorder="1"/>
    <xf numFmtId="0" fontId="0" fillId="0" borderId="17" xfId="0" applyBorder="1"/>
    <xf numFmtId="0" fontId="0" fillId="0" borderId="18" xfId="0" applyBorder="1"/>
    <xf numFmtId="0" fontId="0" fillId="0" borderId="29" xfId="0" applyBorder="1"/>
    <xf numFmtId="0" fontId="3" fillId="2" borderId="5"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8" xfId="0" applyFont="1" applyBorder="1" applyAlignment="1">
      <alignment horizontal="center" vertical="center" wrapText="1"/>
    </xf>
    <xf numFmtId="0" fontId="1" fillId="3" borderId="18" xfId="0" applyFont="1" applyFill="1" applyBorder="1" applyAlignment="1">
      <alignment horizontal="center" vertical="center" wrapText="1"/>
    </xf>
    <xf numFmtId="0" fontId="0" fillId="0" borderId="31" xfId="0" applyBorder="1" applyAlignment="1">
      <alignment horizontal="center" vertical="center" wrapText="1"/>
    </xf>
    <xf numFmtId="0" fontId="0" fillId="0" borderId="19" xfId="0" applyBorder="1" applyAlignment="1">
      <alignment vertical="center" wrapText="1"/>
    </xf>
    <xf numFmtId="0" fontId="0" fillId="0" borderId="27" xfId="0" applyBorder="1" applyAlignment="1">
      <alignment vertical="center" wrapText="1"/>
    </xf>
    <xf numFmtId="0" fontId="0" fillId="0" borderId="59" xfId="0" applyBorder="1" applyAlignment="1">
      <alignment horizontal="center" vertical="center" wrapText="1"/>
    </xf>
    <xf numFmtId="0" fontId="0" fillId="0" borderId="76" xfId="0" applyBorder="1" applyAlignment="1">
      <alignment horizontal="center" vertical="center" wrapText="1"/>
    </xf>
    <xf numFmtId="0" fontId="0" fillId="0" borderId="71" xfId="0" applyBorder="1" applyAlignment="1">
      <alignment horizontal="center" vertical="center" wrapText="1"/>
    </xf>
    <xf numFmtId="0" fontId="0" fillId="0" borderId="65" xfId="0" applyBorder="1" applyAlignment="1">
      <alignment horizontal="center" vertical="center" wrapText="1"/>
    </xf>
    <xf numFmtId="0" fontId="0" fillId="0" borderId="28" xfId="0" applyBorder="1" applyAlignment="1">
      <alignment horizontal="center" vertical="center" wrapText="1"/>
    </xf>
    <xf numFmtId="0" fontId="0" fillId="0" borderId="12" xfId="0" applyBorder="1" applyAlignment="1">
      <alignment horizontal="center" vertical="center" wrapText="1"/>
    </xf>
    <xf numFmtId="0" fontId="0" fillId="0" borderId="36" xfId="0" applyBorder="1" applyAlignment="1">
      <alignment horizontal="center" vertical="center" wrapText="1"/>
    </xf>
    <xf numFmtId="0" fontId="1" fillId="0" borderId="5" xfId="0" applyFont="1" applyBorder="1" applyAlignment="1">
      <alignment vertical="center" wrapText="1"/>
    </xf>
    <xf numFmtId="0" fontId="1" fillId="0" borderId="21" xfId="0" applyFont="1" applyBorder="1" applyAlignment="1">
      <alignment vertical="center" wrapText="1"/>
    </xf>
    <xf numFmtId="0" fontId="1" fillId="0" borderId="8" xfId="0" applyFont="1" applyBorder="1" applyAlignment="1">
      <alignment vertical="center" wrapText="1"/>
    </xf>
    <xf numFmtId="0" fontId="1" fillId="0" borderId="21" xfId="0" applyFont="1" applyBorder="1" applyAlignment="1">
      <alignment horizontal="left" vertical="center" wrapText="1"/>
    </xf>
    <xf numFmtId="0" fontId="0" fillId="0" borderId="38" xfId="0" applyBorder="1" applyAlignment="1">
      <alignment horizontal="center" vertical="center" wrapText="1"/>
    </xf>
    <xf numFmtId="0" fontId="0" fillId="0" borderId="51" xfId="0" applyBorder="1" applyAlignment="1">
      <alignment horizontal="center" vertical="center" wrapText="1"/>
    </xf>
    <xf numFmtId="0" fontId="0" fillId="0" borderId="39" xfId="0" applyBorder="1" applyAlignment="1">
      <alignment horizontal="center" vertical="center" wrapText="1"/>
    </xf>
    <xf numFmtId="0" fontId="0" fillId="0" borderId="36" xfId="0" applyBorder="1" applyAlignment="1">
      <alignment horizontal="left" vertical="center" wrapText="1"/>
    </xf>
    <xf numFmtId="0" fontId="0" fillId="0" borderId="37" xfId="0" applyBorder="1" applyAlignment="1">
      <alignment horizontal="left" vertical="center" wrapText="1"/>
    </xf>
    <xf numFmtId="0" fontId="0" fillId="0" borderId="17" xfId="0" applyBorder="1" applyAlignment="1">
      <alignment horizontal="left" vertical="center" wrapText="1"/>
    </xf>
    <xf numFmtId="0" fontId="0" fillId="0" borderId="40" xfId="0" applyBorder="1" applyAlignment="1">
      <alignment horizontal="left" vertical="center" wrapText="1"/>
    </xf>
    <xf numFmtId="0" fontId="0" fillId="0" borderId="41" xfId="0" applyBorder="1" applyAlignment="1">
      <alignment horizontal="left" vertical="center" wrapText="1"/>
    </xf>
    <xf numFmtId="0" fontId="0" fillId="0" borderId="44" xfId="0" applyBorder="1" applyAlignment="1">
      <alignment horizontal="left" vertical="center" wrapText="1"/>
    </xf>
    <xf numFmtId="0" fontId="0" fillId="0" borderId="45" xfId="0" applyBorder="1" applyAlignment="1">
      <alignment horizontal="left" vertical="center" wrapText="1"/>
    </xf>
    <xf numFmtId="0" fontId="0" fillId="0" borderId="13" xfId="0" applyBorder="1" applyAlignment="1">
      <alignment horizontal="center" vertical="center" wrapText="1"/>
    </xf>
    <xf numFmtId="0" fontId="0" fillId="0" borderId="27" xfId="0" applyBorder="1" applyAlignment="1">
      <alignment horizontal="center" vertical="center" wrapText="1"/>
    </xf>
    <xf numFmtId="0" fontId="0" fillId="0" borderId="15" xfId="0" applyBorder="1" applyAlignment="1">
      <alignment horizontal="center"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0" xfId="0" applyBorder="1" applyAlignment="1">
      <alignment horizontal="left" vertical="center" wrapText="1"/>
    </xf>
    <xf numFmtId="0" fontId="0" fillId="0" borderId="16" xfId="0" applyBorder="1" applyAlignment="1">
      <alignment horizontal="left" vertical="center" wrapText="1"/>
    </xf>
    <xf numFmtId="0" fontId="0" fillId="0" borderId="18" xfId="0" applyBorder="1" applyAlignment="1">
      <alignment horizontal="left" vertical="center" wrapText="1"/>
    </xf>
    <xf numFmtId="0" fontId="0" fillId="0" borderId="29" xfId="0" applyBorder="1" applyAlignment="1">
      <alignment horizontal="left" vertical="center" wrapText="1"/>
    </xf>
    <xf numFmtId="0" fontId="8" fillId="0" borderId="2" xfId="0" applyFont="1" applyBorder="1" applyAlignment="1">
      <alignment horizontal="center" vertical="center" wrapText="1"/>
    </xf>
    <xf numFmtId="1" fontId="0" fillId="0" borderId="64" xfId="0" applyNumberFormat="1" applyBorder="1" applyAlignment="1">
      <alignment horizontal="center" vertical="center" wrapText="1"/>
    </xf>
    <xf numFmtId="1" fontId="0" fillId="0" borderId="27" xfId="0" applyNumberFormat="1" applyBorder="1" applyAlignment="1">
      <alignment horizontal="center" vertical="center" wrapText="1"/>
    </xf>
    <xf numFmtId="1" fontId="0" fillId="0" borderId="65" xfId="0" applyNumberFormat="1" applyBorder="1" applyAlignment="1">
      <alignment horizontal="center" vertical="center" wrapText="1"/>
    </xf>
    <xf numFmtId="164" fontId="0" fillId="0" borderId="38" xfId="0" applyNumberFormat="1" applyBorder="1" applyAlignment="1">
      <alignment horizontal="center" vertical="center" wrapText="1"/>
    </xf>
    <xf numFmtId="164" fontId="0" fillId="0" borderId="51" xfId="0" applyNumberFormat="1" applyBorder="1" applyAlignment="1">
      <alignment horizontal="center" vertical="center" wrapText="1"/>
    </xf>
    <xf numFmtId="164" fontId="0" fillId="0" borderId="39" xfId="0" applyNumberFormat="1" applyBorder="1" applyAlignment="1">
      <alignment horizontal="center" vertical="center" wrapText="1"/>
    </xf>
    <xf numFmtId="0" fontId="0" fillId="0" borderId="5" xfId="0" applyFont="1" applyBorder="1" applyAlignment="1">
      <alignment horizontal="left" vertical="center" wrapText="1"/>
    </xf>
    <xf numFmtId="0" fontId="0" fillId="0" borderId="21" xfId="0" applyFont="1" applyBorder="1" applyAlignment="1">
      <alignment horizontal="left" vertical="center" wrapText="1"/>
    </xf>
    <xf numFmtId="0" fontId="0" fillId="0" borderId="8" xfId="0" applyFont="1" applyBorder="1" applyAlignment="1">
      <alignment horizontal="left" vertical="center" wrapText="1"/>
    </xf>
    <xf numFmtId="1" fontId="0" fillId="0" borderId="44" xfId="0" applyNumberFormat="1" applyBorder="1" applyAlignment="1">
      <alignment horizontal="center" vertical="center" wrapText="1"/>
    </xf>
    <xf numFmtId="1" fontId="0" fillId="0" borderId="50" xfId="0" applyNumberFormat="1" applyBorder="1" applyAlignment="1">
      <alignment horizontal="center" vertical="center" wrapText="1"/>
    </xf>
    <xf numFmtId="1" fontId="0" fillId="0" borderId="45" xfId="0" applyNumberFormat="1" applyBorder="1" applyAlignment="1">
      <alignment horizontal="center" vertical="center" wrapText="1"/>
    </xf>
    <xf numFmtId="1" fontId="0" fillId="0" borderId="6" xfId="0" applyNumberFormat="1" applyBorder="1" applyAlignment="1">
      <alignment horizontal="center" vertical="center" wrapText="1"/>
    </xf>
    <xf numFmtId="1" fontId="0" fillId="0" borderId="19" xfId="0" applyNumberFormat="1" applyBorder="1" applyAlignment="1">
      <alignment horizontal="center" vertical="center" wrapText="1"/>
    </xf>
    <xf numFmtId="1" fontId="0" fillId="0" borderId="9" xfId="0" applyNumberFormat="1" applyBorder="1" applyAlignment="1">
      <alignment horizontal="center" vertical="center" wrapText="1"/>
    </xf>
    <xf numFmtId="0" fontId="0" fillId="0" borderId="69" xfId="0" applyFill="1" applyBorder="1" applyAlignment="1">
      <alignment horizontal="center" vertical="center" wrapText="1"/>
    </xf>
    <xf numFmtId="0" fontId="0" fillId="0" borderId="18" xfId="0" applyFill="1" applyBorder="1" applyAlignment="1">
      <alignment horizontal="center" vertical="center" wrapText="1"/>
    </xf>
    <xf numFmtId="0" fontId="0" fillId="0" borderId="70" xfId="0" applyFill="1" applyBorder="1" applyAlignment="1">
      <alignment horizontal="center" vertical="center" wrapText="1"/>
    </xf>
    <xf numFmtId="0" fontId="0" fillId="0" borderId="47" xfId="0" applyBorder="1" applyAlignment="1">
      <alignment horizontal="center" vertical="center" wrapText="1"/>
    </xf>
    <xf numFmtId="0" fontId="0" fillId="0" borderId="52" xfId="0" applyBorder="1" applyAlignment="1">
      <alignment horizontal="center" vertical="center" wrapText="1"/>
    </xf>
    <xf numFmtId="0" fontId="0" fillId="0" borderId="48" xfId="0" applyBorder="1" applyAlignment="1">
      <alignment horizontal="center" vertical="center" wrapText="1"/>
    </xf>
    <xf numFmtId="0" fontId="0" fillId="0" borderId="30" xfId="0" applyBorder="1" applyAlignment="1">
      <alignment horizontal="center" vertical="center" wrapText="1"/>
    </xf>
    <xf numFmtId="0" fontId="0" fillId="0" borderId="55" xfId="0" applyFill="1" applyBorder="1" applyAlignment="1">
      <alignment horizontal="center" vertical="center" wrapText="1"/>
    </xf>
    <xf numFmtId="0" fontId="0" fillId="0" borderId="56" xfId="0" applyFill="1" applyBorder="1" applyAlignment="1">
      <alignment horizontal="center" vertical="center" wrapText="1"/>
    </xf>
    <xf numFmtId="0" fontId="0" fillId="0" borderId="57" xfId="0" applyFill="1" applyBorder="1" applyAlignment="1">
      <alignment horizontal="center" vertical="center" wrapText="1"/>
    </xf>
    <xf numFmtId="0" fontId="0" fillId="0" borderId="72" xfId="0" applyBorder="1" applyAlignment="1">
      <alignment horizontal="center" vertical="center" wrapText="1"/>
    </xf>
    <xf numFmtId="0" fontId="0" fillId="0" borderId="62" xfId="0" applyBorder="1" applyAlignment="1">
      <alignment horizontal="left" vertical="center" wrapText="1"/>
    </xf>
    <xf numFmtId="0" fontId="0" fillId="0" borderId="63" xfId="0" applyBorder="1" applyAlignment="1">
      <alignment horizontal="left" vertical="center" wrapText="1"/>
    </xf>
    <xf numFmtId="0" fontId="0" fillId="0" borderId="58" xfId="0" applyBorder="1" applyAlignment="1">
      <alignment horizontal="center" vertical="center" wrapText="1"/>
    </xf>
    <xf numFmtId="0" fontId="0" fillId="6" borderId="5" xfId="0" applyFill="1" applyBorder="1" applyAlignment="1">
      <alignment horizontal="center" vertical="center" wrapText="1"/>
    </xf>
    <xf numFmtId="0" fontId="0" fillId="6" borderId="21" xfId="0" applyFill="1" applyBorder="1" applyAlignment="1">
      <alignment horizontal="center" vertical="center" wrapText="1"/>
    </xf>
    <xf numFmtId="0" fontId="1" fillId="6" borderId="17" xfId="0" applyFont="1" applyFill="1" applyBorder="1" applyAlignment="1">
      <alignment horizontal="left" vertical="center" wrapText="1"/>
    </xf>
    <xf numFmtId="0" fontId="1" fillId="6" borderId="18" xfId="0" applyFont="1" applyFill="1" applyBorder="1" applyAlignment="1">
      <alignment horizontal="left" vertical="center" wrapText="1"/>
    </xf>
    <xf numFmtId="0" fontId="1" fillId="6" borderId="29" xfId="0" applyFont="1" applyFill="1" applyBorder="1" applyAlignment="1">
      <alignment horizontal="left" vertical="center" wrapText="1"/>
    </xf>
    <xf numFmtId="0" fontId="1" fillId="3" borderId="5" xfId="0" applyFont="1" applyFill="1" applyBorder="1" applyAlignment="1">
      <alignment horizontal="left" vertical="center" wrapText="1"/>
    </xf>
    <xf numFmtId="0" fontId="1" fillId="3" borderId="8" xfId="0" applyFont="1" applyFill="1" applyBorder="1" applyAlignment="1">
      <alignment horizontal="left" vertical="center" wrapText="1"/>
    </xf>
    <xf numFmtId="0" fontId="1" fillId="8" borderId="2" xfId="0" applyFont="1" applyFill="1" applyBorder="1" applyAlignment="1">
      <alignment horizontal="center" vertical="center" wrapText="1"/>
    </xf>
    <xf numFmtId="0" fontId="1" fillId="8" borderId="17" xfId="0" applyFont="1" applyFill="1" applyBorder="1" applyAlignment="1">
      <alignment horizontal="center" vertical="center" wrapText="1"/>
    </xf>
    <xf numFmtId="0" fontId="17" fillId="0" borderId="2" xfId="1" applyFont="1" applyBorder="1" applyAlignment="1">
      <alignment horizontal="center" vertical="center" wrapText="1"/>
    </xf>
    <xf numFmtId="0" fontId="17" fillId="0" borderId="4" xfId="1" applyFont="1" applyBorder="1" applyAlignment="1">
      <alignment horizontal="center" vertical="center" wrapText="1"/>
    </xf>
    <xf numFmtId="0" fontId="17" fillId="0" borderId="17" xfId="1" applyFont="1" applyBorder="1" applyAlignment="1">
      <alignment horizontal="center" vertical="center" wrapText="1"/>
    </xf>
    <xf numFmtId="0" fontId="17" fillId="0" borderId="29" xfId="1" applyFont="1" applyBorder="1" applyAlignment="1">
      <alignment horizontal="center" vertical="center" wrapText="1"/>
    </xf>
    <xf numFmtId="0" fontId="1" fillId="0" borderId="12" xfId="0" applyFont="1" applyBorder="1" applyAlignment="1">
      <alignment horizontal="left" vertical="center" wrapText="1"/>
    </xf>
    <xf numFmtId="0" fontId="1" fillId="0" borderId="14" xfId="0" applyFont="1" applyBorder="1" applyAlignment="1">
      <alignment horizontal="left" vertical="center" wrapText="1"/>
    </xf>
    <xf numFmtId="0" fontId="1" fillId="6" borderId="73" xfId="0" applyFont="1" applyFill="1" applyBorder="1" applyAlignment="1">
      <alignment horizontal="center" vertical="center" wrapText="1"/>
    </xf>
    <xf numFmtId="0" fontId="1" fillId="6" borderId="70"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2" fillId="8" borderId="8" xfId="0" applyFont="1" applyFill="1" applyBorder="1" applyAlignment="1">
      <alignment horizontal="center" vertical="center" wrapText="1"/>
    </xf>
    <xf numFmtId="0" fontId="2" fillId="0" borderId="5" xfId="0" applyFont="1" applyBorder="1" applyAlignment="1">
      <alignment horizontal="left" vertical="center" wrapText="1"/>
    </xf>
    <xf numFmtId="0" fontId="2" fillId="0" borderId="8" xfId="0" applyFont="1" applyBorder="1" applyAlignment="1">
      <alignment horizontal="left" vertical="center" wrapText="1"/>
    </xf>
    <xf numFmtId="0" fontId="8" fillId="8" borderId="5" xfId="0" applyFont="1" applyFill="1" applyBorder="1" applyAlignment="1">
      <alignment horizontal="center" vertical="center" wrapText="1"/>
    </xf>
    <xf numFmtId="0" fontId="8" fillId="8" borderId="8" xfId="0" applyFont="1" applyFill="1" applyBorder="1" applyAlignment="1">
      <alignment horizontal="center" vertical="center" wrapText="1"/>
    </xf>
    <xf numFmtId="0" fontId="1" fillId="6" borderId="5" xfId="0" applyFont="1" applyFill="1" applyBorder="1" applyAlignment="1">
      <alignment horizontal="center" vertical="center" wrapText="1"/>
    </xf>
    <xf numFmtId="0" fontId="1" fillId="6" borderId="21" xfId="0" applyFont="1" applyFill="1" applyBorder="1" applyAlignment="1">
      <alignment horizontal="center" vertical="center" wrapText="1"/>
    </xf>
    <xf numFmtId="0" fontId="1" fillId="6" borderId="8" xfId="0" applyFont="1" applyFill="1" applyBorder="1" applyAlignment="1">
      <alignment horizontal="center"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29" xfId="0" applyFont="1" applyBorder="1" applyAlignment="1">
      <alignment horizontal="center" vertical="center" wrapText="1"/>
    </xf>
    <xf numFmtId="0" fontId="7" fillId="0" borderId="2" xfId="1" applyFont="1" applyBorder="1" applyAlignment="1">
      <alignment horizontal="center" vertical="center" wrapText="1"/>
    </xf>
    <xf numFmtId="0" fontId="7" fillId="0" borderId="4" xfId="1" applyFont="1" applyBorder="1"/>
    <xf numFmtId="0" fontId="7" fillId="0" borderId="17" xfId="1" applyFont="1" applyBorder="1"/>
    <xf numFmtId="0" fontId="7" fillId="0" borderId="29" xfId="1" applyFont="1" applyBorder="1"/>
    <xf numFmtId="0" fontId="8" fillId="4" borderId="5" xfId="0" applyFont="1" applyFill="1" applyBorder="1" applyAlignment="1">
      <alignment horizontal="center" vertical="center" wrapText="1"/>
    </xf>
    <xf numFmtId="0" fontId="8" fillId="4" borderId="21"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0" borderId="25" xfId="0" applyFont="1" applyBorder="1" applyAlignment="1">
      <alignment horizontal="center" vertical="center" wrapText="1"/>
    </xf>
    <xf numFmtId="0" fontId="8" fillId="0" borderId="31" xfId="0" applyFont="1" applyBorder="1" applyAlignment="1">
      <alignment horizontal="center" vertical="center" wrapText="1"/>
    </xf>
    <xf numFmtId="0" fontId="8" fillId="0" borderId="26" xfId="0" applyFont="1" applyBorder="1" applyAlignment="1">
      <alignment horizontal="center" vertical="center" wrapText="1"/>
    </xf>
    <xf numFmtId="0" fontId="0" fillId="0" borderId="36" xfId="0" applyBorder="1" applyAlignment="1">
      <alignment horizontal="left" vertical="center"/>
    </xf>
    <xf numFmtId="0" fontId="0" fillId="0" borderId="46" xfId="0" applyBorder="1" applyAlignment="1">
      <alignment horizontal="left" vertical="center"/>
    </xf>
    <xf numFmtId="0" fontId="1" fillId="6" borderId="5" xfId="0" applyFont="1" applyFill="1" applyBorder="1" applyAlignment="1">
      <alignment horizontal="right" vertical="center" wrapText="1"/>
    </xf>
    <xf numFmtId="0" fontId="1" fillId="6" borderId="21" xfId="0" applyFont="1" applyFill="1" applyBorder="1" applyAlignment="1">
      <alignment horizontal="right" vertical="center" wrapText="1"/>
    </xf>
    <xf numFmtId="0" fontId="1" fillId="6" borderId="8" xfId="0" applyFont="1" applyFill="1" applyBorder="1" applyAlignment="1">
      <alignment horizontal="right" vertical="center" wrapText="1"/>
    </xf>
    <xf numFmtId="0" fontId="2" fillId="4" borderId="2" xfId="1" applyFont="1" applyFill="1" applyBorder="1" applyAlignment="1">
      <alignment horizontal="center" vertical="center"/>
    </xf>
    <xf numFmtId="0" fontId="2" fillId="4" borderId="3" xfId="1" applyFont="1" applyFill="1" applyBorder="1" applyAlignment="1">
      <alignment horizontal="center" vertical="center"/>
    </xf>
    <xf numFmtId="0" fontId="2" fillId="4" borderId="4" xfId="1" applyFont="1" applyFill="1" applyBorder="1" applyAlignment="1">
      <alignment horizontal="center" vertical="center"/>
    </xf>
    <xf numFmtId="0" fontId="2" fillId="4" borderId="17" xfId="1" applyFont="1" applyFill="1" applyBorder="1" applyAlignment="1">
      <alignment horizontal="center" vertical="center"/>
    </xf>
    <xf numFmtId="0" fontId="2" fillId="4" borderId="18" xfId="1" applyFont="1" applyFill="1" applyBorder="1" applyAlignment="1">
      <alignment horizontal="center" vertical="center"/>
    </xf>
    <xf numFmtId="0" fontId="2" fillId="4" borderId="29" xfId="1" applyFont="1" applyFill="1" applyBorder="1" applyAlignment="1">
      <alignment horizontal="center" vertical="center"/>
    </xf>
    <xf numFmtId="0" fontId="1" fillId="4" borderId="5"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1" fillId="0" borderId="30" xfId="0" applyFont="1" applyBorder="1" applyAlignment="1">
      <alignment horizontal="left" vertical="center" wrapText="1"/>
    </xf>
    <xf numFmtId="0" fontId="1" fillId="0" borderId="16" xfId="0" applyFont="1" applyBorder="1" applyAlignment="1">
      <alignment horizontal="left" vertical="center" wrapText="1"/>
    </xf>
    <xf numFmtId="1" fontId="1" fillId="0" borderId="25" xfId="0" applyNumberFormat="1" applyFont="1" applyBorder="1" applyAlignment="1">
      <alignment horizontal="center" vertical="center" wrapText="1"/>
    </xf>
    <xf numFmtId="1" fontId="1" fillId="0" borderId="26" xfId="0" applyNumberFormat="1" applyFont="1" applyBorder="1" applyAlignment="1">
      <alignment horizontal="center" vertical="center" wrapText="1"/>
    </xf>
    <xf numFmtId="0" fontId="0" fillId="6" borderId="2" xfId="0" applyFill="1" applyBorder="1" applyAlignment="1">
      <alignment horizontal="center" vertical="center" wrapText="1"/>
    </xf>
    <xf numFmtId="0" fontId="0" fillId="6" borderId="17" xfId="0" applyFill="1" applyBorder="1" applyAlignment="1">
      <alignment horizontal="center" vertical="center" wrapText="1"/>
    </xf>
    <xf numFmtId="0" fontId="1" fillId="0" borderId="61" xfId="0" applyFont="1" applyBorder="1" applyAlignment="1">
      <alignment horizontal="left" vertical="center" wrapText="1"/>
    </xf>
    <xf numFmtId="0" fontId="1" fillId="8" borderId="44" xfId="0" applyFont="1" applyFill="1" applyBorder="1" applyAlignment="1">
      <alignment horizontal="center" vertical="center" wrapText="1"/>
    </xf>
    <xf numFmtId="0" fontId="1" fillId="8" borderId="45" xfId="0" applyFont="1" applyFill="1" applyBorder="1" applyAlignment="1">
      <alignment horizontal="center" vertical="center" wrapText="1"/>
    </xf>
    <xf numFmtId="0" fontId="2" fillId="0" borderId="2" xfId="0" applyFont="1" applyBorder="1" applyAlignment="1">
      <alignment horizontal="left" vertical="center" wrapText="1"/>
    </xf>
    <xf numFmtId="0" fontId="2" fillId="0" borderId="4" xfId="0" applyFont="1" applyBorder="1" applyAlignment="1">
      <alignment horizontal="left" vertical="center" wrapText="1"/>
    </xf>
    <xf numFmtId="0" fontId="2" fillId="0" borderId="30" xfId="0" applyFont="1" applyBorder="1" applyAlignment="1">
      <alignment horizontal="left" vertical="center" wrapText="1"/>
    </xf>
    <xf numFmtId="0" fontId="2" fillId="0" borderId="16" xfId="0" applyFont="1" applyBorder="1" applyAlignment="1">
      <alignment horizontal="left" vertical="center" wrapText="1"/>
    </xf>
    <xf numFmtId="0" fontId="2" fillId="0" borderId="17" xfId="0" applyFont="1" applyBorder="1" applyAlignment="1">
      <alignment horizontal="left" vertical="center" wrapText="1"/>
    </xf>
    <xf numFmtId="0" fontId="2" fillId="0" borderId="29" xfId="0" applyFont="1" applyBorder="1" applyAlignment="1">
      <alignment horizontal="left" vertical="center" wrapText="1"/>
    </xf>
    <xf numFmtId="0" fontId="1" fillId="0" borderId="30" xfId="0" applyFont="1" applyBorder="1" applyAlignment="1">
      <alignment horizontal="center" vertical="center" wrapText="1"/>
    </xf>
    <xf numFmtId="0" fontId="2" fillId="8" borderId="3" xfId="0" applyFont="1" applyFill="1" applyBorder="1" applyAlignment="1">
      <alignment horizontal="center" vertical="center" wrapText="1"/>
    </xf>
    <xf numFmtId="0" fontId="2" fillId="8" borderId="4" xfId="0" applyFont="1" applyFill="1" applyBorder="1" applyAlignment="1">
      <alignment horizontal="center" vertical="center" wrapText="1"/>
    </xf>
    <xf numFmtId="0" fontId="2" fillId="8" borderId="0" xfId="0" applyFont="1" applyFill="1" applyBorder="1" applyAlignment="1">
      <alignment horizontal="center" vertical="center" wrapText="1"/>
    </xf>
    <xf numFmtId="0" fontId="2" fillId="8" borderId="16" xfId="0" applyFont="1" applyFill="1" applyBorder="1" applyAlignment="1">
      <alignment horizontal="center" vertical="center" wrapText="1"/>
    </xf>
    <xf numFmtId="0" fontId="2" fillId="8" borderId="18" xfId="0" applyFont="1" applyFill="1" applyBorder="1" applyAlignment="1">
      <alignment horizontal="center" vertical="center" wrapText="1"/>
    </xf>
    <xf numFmtId="0" fontId="2" fillId="8" borderId="29" xfId="0" applyFont="1" applyFill="1" applyBorder="1" applyAlignment="1">
      <alignment horizontal="center" vertical="center" wrapText="1"/>
    </xf>
    <xf numFmtId="15" fontId="0" fillId="0" borderId="31" xfId="0" applyNumberFormat="1" applyBorder="1" applyAlignment="1">
      <alignment horizontal="center" vertical="center" wrapText="1"/>
    </xf>
    <xf numFmtId="0" fontId="12" fillId="2" borderId="5" xfId="0" applyFont="1" applyFill="1" applyBorder="1" applyAlignment="1">
      <alignment horizontal="center" vertical="center" wrapText="1"/>
    </xf>
    <xf numFmtId="0" fontId="12" fillId="2" borderId="21" xfId="0" applyFont="1" applyFill="1" applyBorder="1" applyAlignment="1">
      <alignment horizontal="center" vertical="center" wrapText="1"/>
    </xf>
    <xf numFmtId="0" fontId="12" fillId="2" borderId="8" xfId="0" applyFont="1" applyFill="1" applyBorder="1" applyAlignment="1">
      <alignment horizontal="center" vertical="center" wrapText="1"/>
    </xf>
    <xf numFmtId="15" fontId="0" fillId="0" borderId="25" xfId="0" applyNumberFormat="1" applyBorder="1" applyAlignment="1">
      <alignment horizontal="center" vertical="center" wrapText="1"/>
    </xf>
    <xf numFmtId="0" fontId="0" fillId="0" borderId="25" xfId="0" applyBorder="1" applyAlignment="1">
      <alignment horizontal="left" vertical="center" wrapText="1"/>
    </xf>
    <xf numFmtId="0" fontId="0" fillId="0" borderId="31" xfId="0" applyBorder="1" applyAlignment="1">
      <alignment horizontal="left" vertical="center" wrapText="1"/>
    </xf>
    <xf numFmtId="0" fontId="0" fillId="0" borderId="26" xfId="0" applyBorder="1" applyAlignment="1">
      <alignment horizontal="left" vertical="center" wrapText="1"/>
    </xf>
    <xf numFmtId="0" fontId="0" fillId="0" borderId="25" xfId="0" applyBorder="1" applyAlignment="1">
      <alignment vertical="center" wrapText="1"/>
    </xf>
    <xf numFmtId="0" fontId="0" fillId="0" borderId="31" xfId="0" applyBorder="1" applyAlignment="1">
      <alignment vertical="center" wrapText="1"/>
    </xf>
    <xf numFmtId="0" fontId="0" fillId="0" borderId="26" xfId="0" applyBorder="1" applyAlignment="1">
      <alignment vertical="center" wrapText="1"/>
    </xf>
    <xf numFmtId="0" fontId="0" fillId="0" borderId="13" xfId="0" applyBorder="1" applyAlignment="1">
      <alignment horizontal="right" vertical="center"/>
    </xf>
    <xf numFmtId="0" fontId="0" fillId="0" borderId="6" xfId="0" applyBorder="1" applyAlignment="1">
      <alignment horizontal="right" vertical="center"/>
    </xf>
    <xf numFmtId="0" fontId="0" fillId="0" borderId="13" xfId="0" applyBorder="1" applyAlignment="1">
      <alignment vertical="center"/>
    </xf>
    <xf numFmtId="0" fontId="0" fillId="0" borderId="17" xfId="0" applyBorder="1" applyAlignment="1">
      <alignment vertical="center"/>
    </xf>
    <xf numFmtId="0" fontId="1" fillId="6" borderId="47" xfId="0" applyFont="1" applyFill="1" applyBorder="1" applyAlignment="1">
      <alignment horizontal="left" vertical="center"/>
    </xf>
    <xf numFmtId="0" fontId="1" fillId="6" borderId="52" xfId="0" applyFont="1" applyFill="1" applyBorder="1" applyAlignment="1">
      <alignment horizontal="left" vertical="center"/>
    </xf>
    <xf numFmtId="0" fontId="1" fillId="6" borderId="48" xfId="0" applyFont="1" applyFill="1" applyBorder="1" applyAlignment="1">
      <alignment horizontal="left" vertical="center"/>
    </xf>
    <xf numFmtId="0" fontId="0" fillId="0" borderId="42" xfId="0" applyBorder="1" applyAlignment="1">
      <alignment horizontal="left" vertical="center" wrapText="1"/>
    </xf>
    <xf numFmtId="0" fontId="0" fillId="0" borderId="32" xfId="0" applyBorder="1" applyAlignment="1">
      <alignment horizontal="left" vertical="center" wrapText="1"/>
    </xf>
    <xf numFmtId="0" fontId="0" fillId="0" borderId="43" xfId="0" applyBorder="1" applyAlignment="1">
      <alignment horizontal="left" vertical="center" wrapText="1"/>
    </xf>
    <xf numFmtId="0" fontId="1" fillId="6" borderId="73" xfId="0" applyFont="1" applyFill="1" applyBorder="1" applyAlignment="1">
      <alignment horizontal="left" vertical="center"/>
    </xf>
    <xf numFmtId="0" fontId="1" fillId="6" borderId="75" xfId="0" applyFont="1" applyFill="1" applyBorder="1" applyAlignment="1">
      <alignment horizontal="left" vertical="center"/>
    </xf>
    <xf numFmtId="0" fontId="1" fillId="6" borderId="74" xfId="0" applyFont="1" applyFill="1" applyBorder="1" applyAlignment="1">
      <alignment horizontal="left" vertical="center"/>
    </xf>
    <xf numFmtId="0" fontId="0" fillId="0" borderId="44" xfId="0" applyBorder="1" applyAlignment="1">
      <alignment horizontal="left" vertical="center"/>
    </xf>
    <xf numFmtId="0" fontId="0" fillId="0" borderId="50" xfId="0" applyBorder="1" applyAlignment="1">
      <alignment horizontal="left" vertical="center"/>
    </xf>
    <xf numFmtId="0" fontId="0" fillId="0" borderId="45" xfId="0" applyBorder="1" applyAlignment="1">
      <alignment horizontal="left" vertical="center"/>
    </xf>
    <xf numFmtId="0" fontId="0" fillId="0" borderId="49" xfId="0" applyBorder="1" applyAlignment="1">
      <alignment horizontal="left" vertical="center" wrapText="1"/>
    </xf>
    <xf numFmtId="0" fontId="0" fillId="0" borderId="50" xfId="0" applyBorder="1" applyAlignment="1">
      <alignment horizontal="left" vertical="center" wrapText="1"/>
    </xf>
    <xf numFmtId="0" fontId="0" fillId="0" borderId="39" xfId="0" applyBorder="1" applyAlignment="1">
      <alignment horizontal="left" vertical="center"/>
    </xf>
    <xf numFmtId="0" fontId="1" fillId="6" borderId="40" xfId="0" applyFont="1" applyFill="1" applyBorder="1" applyAlignment="1">
      <alignment horizontal="left" vertical="center"/>
    </xf>
    <xf numFmtId="0" fontId="1" fillId="6" borderId="49" xfId="0" applyFont="1" applyFill="1" applyBorder="1" applyAlignment="1">
      <alignment horizontal="left" vertical="center"/>
    </xf>
    <xf numFmtId="0" fontId="1" fillId="6" borderId="41" xfId="0" applyFont="1" applyFill="1" applyBorder="1" applyAlignment="1">
      <alignment horizontal="left" vertical="center"/>
    </xf>
    <xf numFmtId="0" fontId="0" fillId="0" borderId="7" xfId="0" applyBorder="1" applyAlignment="1">
      <alignment horizontal="left" vertical="center" wrapText="1"/>
    </xf>
    <xf numFmtId="0" fontId="0" fillId="0" borderId="35" xfId="0" applyBorder="1" applyAlignment="1">
      <alignment horizontal="left" vertical="center" wrapText="1"/>
    </xf>
    <xf numFmtId="0" fontId="0" fillId="0" borderId="10" xfId="0" applyBorder="1" applyAlignment="1">
      <alignment horizontal="left" vertical="center" wrapText="1"/>
    </xf>
    <xf numFmtId="0" fontId="0" fillId="0" borderId="42" xfId="0" applyBorder="1" applyAlignment="1">
      <alignment horizontal="left" vertical="center"/>
    </xf>
    <xf numFmtId="0" fontId="0" fillId="0" borderId="32" xfId="0" applyBorder="1" applyAlignment="1">
      <alignment horizontal="left" vertical="center"/>
    </xf>
    <xf numFmtId="0" fontId="0" fillId="0" borderId="43" xfId="0" applyBorder="1" applyAlignment="1">
      <alignment horizontal="left" vertical="center"/>
    </xf>
    <xf numFmtId="0" fontId="3" fillId="2" borderId="20" xfId="0" applyFont="1" applyFill="1" applyBorder="1" applyAlignment="1">
      <alignment horizontal="center" vertical="center"/>
    </xf>
    <xf numFmtId="0" fontId="3" fillId="2" borderId="22" xfId="0" applyFont="1" applyFill="1" applyBorder="1" applyAlignment="1">
      <alignment horizontal="center" vertical="center"/>
    </xf>
    <xf numFmtId="0" fontId="3" fillId="2" borderId="23" xfId="0" applyFont="1" applyFill="1" applyBorder="1" applyAlignment="1">
      <alignment horizontal="center" vertical="center"/>
    </xf>
    <xf numFmtId="0" fontId="1" fillId="4" borderId="20" xfId="0" applyFont="1" applyFill="1" applyBorder="1" applyAlignment="1">
      <alignment horizontal="center" vertical="center"/>
    </xf>
    <xf numFmtId="0" fontId="1" fillId="4" borderId="22" xfId="0" applyFont="1" applyFill="1" applyBorder="1" applyAlignment="1">
      <alignment horizontal="center" vertical="center"/>
    </xf>
    <xf numFmtId="0" fontId="1" fillId="4" borderId="23" xfId="0" applyFont="1" applyFill="1" applyBorder="1" applyAlignment="1">
      <alignment horizontal="center" vertical="center"/>
    </xf>
    <xf numFmtId="0" fontId="0" fillId="0" borderId="10" xfId="0" applyBorder="1" applyAlignment="1">
      <alignment horizontal="left" vertical="center"/>
    </xf>
    <xf numFmtId="0" fontId="11" fillId="0" borderId="2" xfId="0" applyFont="1" applyFill="1" applyBorder="1" applyAlignment="1">
      <alignment horizontal="left" vertical="center" wrapText="1"/>
    </xf>
    <xf numFmtId="0" fontId="11" fillId="0" borderId="3" xfId="0" applyFont="1" applyFill="1" applyBorder="1" applyAlignment="1">
      <alignment horizontal="left" vertical="center" wrapText="1"/>
    </xf>
    <xf numFmtId="0" fontId="11" fillId="0" borderId="4" xfId="0" applyFont="1" applyFill="1" applyBorder="1" applyAlignment="1">
      <alignment horizontal="left" vertical="center" wrapText="1"/>
    </xf>
    <xf numFmtId="0" fontId="11" fillId="0" borderId="30"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0" fillId="0" borderId="25" xfId="0" applyBorder="1" applyAlignment="1">
      <alignment horizontal="center" vertical="center"/>
    </xf>
    <xf numFmtId="0" fontId="0" fillId="0" borderId="31" xfId="0" applyBorder="1" applyAlignment="1">
      <alignment horizontal="center" vertical="center"/>
    </xf>
    <xf numFmtId="0" fontId="0" fillId="0" borderId="26" xfId="0" applyBorder="1" applyAlignment="1">
      <alignment horizontal="center" vertical="center"/>
    </xf>
    <xf numFmtId="0" fontId="0" fillId="0" borderId="7" xfId="0" applyBorder="1" applyAlignment="1">
      <alignment horizontal="center" vertical="center"/>
    </xf>
    <xf numFmtId="0" fontId="0" fillId="0" borderId="10" xfId="0" applyBorder="1" applyAlignment="1">
      <alignment horizontal="center" vertical="center"/>
    </xf>
    <xf numFmtId="0" fontId="10" fillId="0" borderId="5" xfId="1" applyFont="1" applyBorder="1" applyAlignment="1">
      <alignment horizontal="left" vertical="center"/>
    </xf>
    <xf numFmtId="0" fontId="10" fillId="0" borderId="21" xfId="1" applyFont="1" applyBorder="1" applyAlignment="1">
      <alignment horizontal="left" vertical="center"/>
    </xf>
    <xf numFmtId="0" fontId="10" fillId="0" borderId="8" xfId="1" applyFont="1" applyBorder="1" applyAlignment="1">
      <alignment horizontal="left" vertical="center"/>
    </xf>
    <xf numFmtId="0" fontId="0" fillId="0" borderId="0" xfId="0" applyAlignment="1">
      <alignment horizontal="left" vertical="center" wrapText="1"/>
    </xf>
    <xf numFmtId="0" fontId="3" fillId="2" borderId="5" xfId="0" applyFont="1" applyFill="1" applyBorder="1" applyAlignment="1">
      <alignment horizontal="center" vertical="center"/>
    </xf>
    <xf numFmtId="0" fontId="3" fillId="2" borderId="21" xfId="0" applyFont="1" applyFill="1" applyBorder="1" applyAlignment="1">
      <alignment horizontal="center" vertical="center"/>
    </xf>
    <xf numFmtId="0" fontId="3" fillId="2" borderId="8" xfId="0" applyFont="1" applyFill="1" applyBorder="1" applyAlignment="1">
      <alignment horizontal="center" vertical="center"/>
    </xf>
    <xf numFmtId="0" fontId="1" fillId="0" borderId="5" xfId="0" applyFont="1" applyBorder="1" applyAlignment="1">
      <alignment horizontal="center" vertical="center"/>
    </xf>
    <xf numFmtId="0" fontId="1" fillId="0" borderId="21" xfId="0" applyFont="1" applyBorder="1" applyAlignment="1">
      <alignment horizontal="center" vertical="center"/>
    </xf>
    <xf numFmtId="0" fontId="1" fillId="0" borderId="8" xfId="0" applyFont="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29" xfId="0" applyBorder="1" applyAlignment="1">
      <alignment horizontal="center" vertical="center"/>
    </xf>
    <xf numFmtId="0" fontId="0" fillId="0" borderId="6" xfId="0" applyBorder="1" applyAlignment="1">
      <alignment horizontal="center" vertical="center"/>
    </xf>
    <xf numFmtId="0" fontId="0" fillId="0" borderId="9"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6" xfId="0" applyBorder="1" applyAlignment="1">
      <alignment horizontal="center" vertical="center"/>
    </xf>
    <xf numFmtId="0" fontId="0" fillId="0" borderId="31" xfId="0" applyBorder="1" applyAlignment="1">
      <alignment horizontal="left" vertical="center"/>
    </xf>
    <xf numFmtId="0" fontId="0" fillId="0" borderId="26" xfId="0" applyBorder="1" applyAlignment="1">
      <alignment horizontal="left" vertical="center"/>
    </xf>
    <xf numFmtId="0" fontId="0" fillId="0" borderId="11" xfId="0" applyBorder="1" applyAlignment="1">
      <alignment horizontal="center" vertical="center" wrapText="1"/>
    </xf>
    <xf numFmtId="0" fontId="0" fillId="0" borderId="34" xfId="0" applyBorder="1" applyAlignment="1">
      <alignment horizontal="center" vertical="center" wrapText="1"/>
    </xf>
    <xf numFmtId="0" fontId="0" fillId="0" borderId="19" xfId="0" applyBorder="1" applyAlignment="1">
      <alignment horizontal="center" vertical="center" wrapText="1"/>
    </xf>
    <xf numFmtId="0" fontId="3" fillId="2" borderId="18" xfId="0" applyFont="1" applyFill="1" applyBorder="1" applyAlignment="1">
      <alignment horizontal="center" vertical="center"/>
    </xf>
    <xf numFmtId="0" fontId="4" fillId="7" borderId="20" xfId="0" applyFont="1" applyFill="1" applyBorder="1" applyAlignment="1">
      <alignment horizontal="center" vertical="center" wrapText="1"/>
    </xf>
    <xf numFmtId="0" fontId="4" fillId="7" borderId="24" xfId="0" applyFont="1" applyFill="1" applyBorder="1" applyAlignment="1">
      <alignment horizontal="center" vertical="center" wrapText="1"/>
    </xf>
    <xf numFmtId="0" fontId="4" fillId="7" borderId="22" xfId="0" applyFont="1" applyFill="1" applyBorder="1" applyAlignment="1">
      <alignment horizontal="center" vertical="center" wrapText="1"/>
    </xf>
    <xf numFmtId="0" fontId="4" fillId="7" borderId="23" xfId="0" applyFont="1" applyFill="1" applyBorder="1" applyAlignment="1">
      <alignment horizontal="center" vertical="center" wrapText="1"/>
    </xf>
    <xf numFmtId="0" fontId="1" fillId="7" borderId="25" xfId="0" applyFont="1" applyFill="1" applyBorder="1" applyAlignment="1">
      <alignment horizontal="center" vertical="center" wrapText="1"/>
    </xf>
    <xf numFmtId="0" fontId="1" fillId="7" borderId="26" xfId="0" applyFont="1" applyFill="1" applyBorder="1" applyAlignment="1">
      <alignment horizontal="center" vertical="center" wrapText="1"/>
    </xf>
    <xf numFmtId="0" fontId="1" fillId="7" borderId="21" xfId="0" applyFont="1" applyFill="1" applyBorder="1" applyAlignment="1">
      <alignment horizontal="center" vertical="center" wrapText="1"/>
    </xf>
    <xf numFmtId="0" fontId="1" fillId="7" borderId="8" xfId="0" applyFont="1" applyFill="1" applyBorder="1" applyAlignment="1">
      <alignment horizontal="center" vertical="center" wrapText="1"/>
    </xf>
    <xf numFmtId="0" fontId="1" fillId="7" borderId="24" xfId="0" applyFont="1" applyFill="1" applyBorder="1" applyAlignment="1">
      <alignment horizontal="center" vertical="center" wrapText="1"/>
    </xf>
    <xf numFmtId="0" fontId="1" fillId="7" borderId="22" xfId="0" applyFont="1" applyFill="1" applyBorder="1" applyAlignment="1">
      <alignment horizontal="center" vertical="center" wrapText="1"/>
    </xf>
    <xf numFmtId="0" fontId="1" fillId="7" borderId="23" xfId="0" applyFont="1" applyFill="1" applyBorder="1" applyAlignment="1">
      <alignment horizontal="center" vertical="center" wrapText="1"/>
    </xf>
    <xf numFmtId="0" fontId="3" fillId="2" borderId="5" xfId="0" applyFont="1" applyFill="1" applyBorder="1" applyAlignment="1">
      <alignment horizontal="center"/>
    </xf>
    <xf numFmtId="0" fontId="3" fillId="2" borderId="21" xfId="0" applyFont="1" applyFill="1" applyBorder="1" applyAlignment="1">
      <alignment horizontal="center"/>
    </xf>
    <xf numFmtId="0" fontId="3" fillId="2" borderId="8" xfId="0" applyFont="1" applyFill="1" applyBorder="1" applyAlignment="1">
      <alignment horizontal="center"/>
    </xf>
    <xf numFmtId="2" fontId="0" fillId="0" borderId="35" xfId="0" applyNumberFormat="1" applyFont="1" applyBorder="1" applyAlignment="1">
      <alignment horizontal="left" vertical="center"/>
    </xf>
    <xf numFmtId="2" fontId="0" fillId="0" borderId="10" xfId="0" applyNumberFormat="1" applyFont="1" applyBorder="1" applyAlignment="1">
      <alignment horizontal="left" vertical="center"/>
    </xf>
    <xf numFmtId="2" fontId="0" fillId="0" borderId="51" xfId="0" applyNumberFormat="1" applyFont="1" applyBorder="1" applyAlignment="1">
      <alignment horizontal="left" vertical="center"/>
    </xf>
    <xf numFmtId="2" fontId="0" fillId="0" borderId="39" xfId="0" applyNumberFormat="1" applyFont="1" applyBorder="1" applyAlignment="1">
      <alignment horizontal="left" vertical="center"/>
    </xf>
    <xf numFmtId="0" fontId="0" fillId="0" borderId="7" xfId="0" applyFont="1" applyBorder="1" applyAlignment="1">
      <alignment horizontal="left" vertical="center"/>
    </xf>
    <xf numFmtId="0" fontId="0" fillId="0" borderId="35" xfId="0" applyFont="1" applyBorder="1" applyAlignment="1">
      <alignment horizontal="left" vertical="center"/>
    </xf>
    <xf numFmtId="0" fontId="0" fillId="0" borderId="10" xfId="0" applyFont="1" applyBorder="1" applyAlignment="1">
      <alignment horizontal="left" vertical="center"/>
    </xf>
    <xf numFmtId="0" fontId="0" fillId="0" borderId="38" xfId="0" applyFont="1" applyBorder="1" applyAlignment="1">
      <alignment horizontal="left" vertical="center"/>
    </xf>
    <xf numFmtId="0" fontId="0" fillId="0" borderId="51" xfId="0" applyFont="1" applyBorder="1" applyAlignment="1">
      <alignment horizontal="left" vertical="center"/>
    </xf>
    <xf numFmtId="0" fontId="0" fillId="0" borderId="39" xfId="0" applyFont="1" applyBorder="1" applyAlignment="1">
      <alignment horizontal="left"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0" fillId="0" borderId="33" xfId="0" applyFont="1" applyBorder="1" applyAlignment="1">
      <alignment horizontal="left" vertical="center"/>
    </xf>
    <xf numFmtId="0" fontId="0" fillId="0" borderId="32" xfId="0" applyFont="1" applyBorder="1" applyAlignment="1">
      <alignment horizontal="left" vertical="center"/>
    </xf>
    <xf numFmtId="0" fontId="0" fillId="0" borderId="43" xfId="0" applyFont="1" applyBorder="1" applyAlignment="1">
      <alignment horizontal="left" vertical="center"/>
    </xf>
    <xf numFmtId="2" fontId="0" fillId="0" borderId="33" xfId="0" applyNumberFormat="1" applyFont="1" applyBorder="1" applyAlignment="1">
      <alignment horizontal="left" vertical="center"/>
    </xf>
    <xf numFmtId="2" fontId="0" fillId="0" borderId="32" xfId="0" applyNumberFormat="1" applyFont="1" applyBorder="1" applyAlignment="1">
      <alignment horizontal="left" vertical="center"/>
    </xf>
    <xf numFmtId="2" fontId="0" fillId="0" borderId="43" xfId="0" applyNumberFormat="1" applyFont="1" applyBorder="1" applyAlignment="1">
      <alignment horizontal="left" vertical="center"/>
    </xf>
    <xf numFmtId="0" fontId="0" fillId="0" borderId="36" xfId="0" applyFont="1" applyBorder="1" applyAlignment="1">
      <alignment horizontal="left" vertical="center"/>
    </xf>
    <xf numFmtId="0" fontId="0" fillId="0" borderId="46" xfId="0" applyFont="1" applyBorder="1" applyAlignment="1">
      <alignment horizontal="left" vertical="center"/>
    </xf>
    <xf numFmtId="0" fontId="0" fillId="0" borderId="37" xfId="0" applyFont="1" applyBorder="1" applyAlignment="1">
      <alignment horizontal="left" vertical="center"/>
    </xf>
    <xf numFmtId="0" fontId="0" fillId="0" borderId="7" xfId="0" applyFont="1" applyBorder="1" applyAlignment="1">
      <alignment horizontal="left" vertical="center" wrapText="1"/>
    </xf>
    <xf numFmtId="0" fontId="0" fillId="0" borderId="35" xfId="0" applyFont="1" applyBorder="1" applyAlignment="1">
      <alignment horizontal="left" vertical="center" wrapText="1"/>
    </xf>
    <xf numFmtId="2" fontId="0" fillId="0" borderId="33" xfId="0" applyNumberFormat="1" applyFont="1" applyBorder="1" applyAlignment="1">
      <alignment horizontal="left" vertical="center" wrapText="1"/>
    </xf>
    <xf numFmtId="2" fontId="0" fillId="0" borderId="32" xfId="0" applyNumberFormat="1" applyFont="1" applyBorder="1" applyAlignment="1">
      <alignment horizontal="left" vertical="center" wrapText="1"/>
    </xf>
    <xf numFmtId="2" fontId="0" fillId="0" borderId="43" xfId="0" applyNumberFormat="1" applyFont="1" applyBorder="1" applyAlignment="1">
      <alignment horizontal="left" vertical="center" wrapText="1"/>
    </xf>
    <xf numFmtId="2" fontId="0" fillId="0" borderId="58" xfId="0" applyNumberFormat="1" applyFont="1" applyBorder="1" applyAlignment="1">
      <alignment horizontal="left" vertical="center"/>
    </xf>
    <xf numFmtId="2" fontId="0" fillId="0" borderId="49" xfId="0" applyNumberFormat="1" applyFont="1" applyBorder="1" applyAlignment="1">
      <alignment horizontal="left" vertical="center"/>
    </xf>
    <xf numFmtId="2" fontId="0" fillId="0" borderId="41" xfId="0" applyNumberFormat="1" applyFont="1" applyBorder="1" applyAlignment="1">
      <alignment horizontal="left" vertical="center"/>
    </xf>
    <xf numFmtId="0" fontId="1" fillId="7" borderId="20" xfId="0" applyFont="1" applyFill="1" applyBorder="1" applyAlignment="1">
      <alignment horizontal="center" vertical="center" wrapText="1"/>
    </xf>
    <xf numFmtId="0" fontId="0" fillId="0" borderId="33" xfId="0" applyBorder="1" applyAlignment="1">
      <alignment horizontal="left" vertical="center"/>
    </xf>
    <xf numFmtId="0" fontId="0" fillId="0" borderId="59" xfId="0" applyBorder="1" applyAlignment="1">
      <alignment horizontal="left" vertical="center"/>
    </xf>
    <xf numFmtId="0" fontId="1" fillId="0" borderId="24"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0" xfId="0" applyFont="1" applyBorder="1" applyAlignment="1">
      <alignment horizontal="center" vertical="center"/>
    </xf>
    <xf numFmtId="0" fontId="1" fillId="0" borderId="24" xfId="0" applyFont="1" applyBorder="1" applyAlignment="1">
      <alignment horizontal="center" vertical="center"/>
    </xf>
    <xf numFmtId="0" fontId="1" fillId="0" borderId="22" xfId="0" applyFont="1" applyBorder="1" applyAlignment="1">
      <alignment horizontal="center" vertical="center"/>
    </xf>
    <xf numFmtId="0" fontId="1" fillId="0" borderId="23" xfId="0" applyFont="1" applyBorder="1" applyAlignment="1">
      <alignment horizontal="center" vertical="center"/>
    </xf>
    <xf numFmtId="0" fontId="0" fillId="0" borderId="46" xfId="0" applyBorder="1" applyAlignment="1">
      <alignment horizontal="center" vertical="center"/>
    </xf>
    <xf numFmtId="0" fontId="0" fillId="0" borderId="37" xfId="0" applyBorder="1" applyAlignment="1">
      <alignment horizontal="center" vertical="center"/>
    </xf>
    <xf numFmtId="0" fontId="0" fillId="0" borderId="35" xfId="0" applyBorder="1" applyAlignment="1">
      <alignment horizontal="center" vertical="center"/>
    </xf>
    <xf numFmtId="0" fontId="0" fillId="0" borderId="51" xfId="0" applyBorder="1" applyAlignment="1">
      <alignment horizontal="center" vertical="center"/>
    </xf>
    <xf numFmtId="0" fontId="5" fillId="0" borderId="42" xfId="0" applyFont="1" applyBorder="1" applyAlignment="1">
      <alignment horizontal="center" vertical="center"/>
    </xf>
    <xf numFmtId="0" fontId="5" fillId="0" borderId="53" xfId="0" applyFont="1" applyBorder="1" applyAlignment="1">
      <alignment horizontal="center" vertical="center"/>
    </xf>
    <xf numFmtId="0" fontId="0" fillId="0" borderId="60" xfId="0" applyBorder="1" applyAlignment="1">
      <alignment horizontal="center" vertical="center"/>
    </xf>
    <xf numFmtId="0" fontId="0" fillId="0" borderId="42" xfId="0" applyBorder="1" applyAlignment="1">
      <alignment horizontal="center" vertical="center"/>
    </xf>
    <xf numFmtId="0" fontId="0" fillId="0" borderId="53" xfId="0" applyBorder="1" applyAlignment="1">
      <alignment horizontal="center" vertical="center"/>
    </xf>
    <xf numFmtId="0" fontId="0" fillId="0" borderId="47" xfId="0" applyBorder="1" applyAlignment="1">
      <alignment horizontal="left" vertical="center"/>
    </xf>
    <xf numFmtId="0" fontId="0" fillId="0" borderId="72" xfId="0" applyBorder="1" applyAlignment="1">
      <alignment horizontal="left" vertical="center"/>
    </xf>
    <xf numFmtId="0" fontId="0" fillId="0" borderId="52" xfId="0" applyBorder="1" applyAlignment="1">
      <alignment horizontal="left" vertical="center"/>
    </xf>
    <xf numFmtId="0" fontId="0" fillId="0" borderId="48" xfId="0" applyBorder="1" applyAlignment="1">
      <alignment horizontal="left" vertical="center"/>
    </xf>
    <xf numFmtId="0" fontId="1" fillId="7" borderId="5" xfId="0" applyFont="1" applyFill="1" applyBorder="1" applyAlignment="1">
      <alignment horizontal="center" vertical="center" wrapText="1"/>
    </xf>
    <xf numFmtId="0" fontId="1" fillId="7" borderId="54" xfId="0" applyFont="1" applyFill="1" applyBorder="1" applyAlignment="1">
      <alignment horizontal="center" vertical="center" wrapText="1"/>
    </xf>
    <xf numFmtId="0" fontId="1" fillId="7" borderId="25" xfId="0" applyFont="1" applyFill="1" applyBorder="1" applyAlignment="1">
      <alignment horizontal="center" vertical="center"/>
    </xf>
    <xf numFmtId="0" fontId="1" fillId="7" borderId="31" xfId="0" applyFont="1" applyFill="1" applyBorder="1" applyAlignment="1">
      <alignment horizontal="center" vertical="center"/>
    </xf>
    <xf numFmtId="0" fontId="1" fillId="7" borderId="2" xfId="0" applyFont="1" applyFill="1" applyBorder="1" applyAlignment="1">
      <alignment horizontal="center" vertical="center" wrapText="1"/>
    </xf>
    <xf numFmtId="0" fontId="1" fillId="7" borderId="4" xfId="0" applyFont="1" applyFill="1" applyBorder="1" applyAlignment="1">
      <alignment horizontal="center" vertical="center" wrapText="1"/>
    </xf>
    <xf numFmtId="0" fontId="1" fillId="7" borderId="3" xfId="0" applyFont="1" applyFill="1" applyBorder="1" applyAlignment="1">
      <alignment horizontal="center" vertical="center" wrapText="1"/>
    </xf>
    <xf numFmtId="0" fontId="1" fillId="3" borderId="40" xfId="0" applyFont="1" applyFill="1" applyBorder="1" applyAlignment="1">
      <alignment horizontal="center" vertical="center"/>
    </xf>
    <xf numFmtId="0" fontId="1" fillId="3" borderId="60" xfId="0" applyFont="1" applyFill="1" applyBorder="1" applyAlignment="1">
      <alignment horizontal="center" vertical="center"/>
    </xf>
    <xf numFmtId="0" fontId="1" fillId="3" borderId="42" xfId="0" applyFont="1" applyFill="1" applyBorder="1" applyAlignment="1">
      <alignment horizontal="center" vertical="center"/>
    </xf>
    <xf numFmtId="0" fontId="1" fillId="3" borderId="53" xfId="0" applyFont="1" applyFill="1" applyBorder="1" applyAlignment="1">
      <alignment horizontal="center" vertical="center"/>
    </xf>
    <xf numFmtId="0" fontId="1" fillId="3" borderId="44" xfId="0" applyFont="1" applyFill="1" applyBorder="1" applyAlignment="1">
      <alignment horizontal="center" vertical="center"/>
    </xf>
    <xf numFmtId="0" fontId="1" fillId="3" borderId="61" xfId="0" applyFont="1" applyFill="1" applyBorder="1" applyAlignment="1">
      <alignment horizontal="center" vertical="center"/>
    </xf>
    <xf numFmtId="0" fontId="1" fillId="3" borderId="36" xfId="0" applyFont="1" applyFill="1" applyBorder="1" applyAlignment="1">
      <alignment horizontal="center" vertical="center"/>
    </xf>
    <xf numFmtId="0" fontId="1" fillId="3" borderId="46" xfId="0" applyFont="1" applyFill="1" applyBorder="1" applyAlignment="1">
      <alignment horizontal="center" vertical="center"/>
    </xf>
    <xf numFmtId="0" fontId="1" fillId="3" borderId="7" xfId="0" applyFont="1" applyFill="1" applyBorder="1" applyAlignment="1">
      <alignment horizontal="center" vertical="center"/>
    </xf>
    <xf numFmtId="0" fontId="1" fillId="3" borderId="35" xfId="0" applyFont="1" applyFill="1" applyBorder="1" applyAlignment="1">
      <alignment horizontal="center" vertical="center"/>
    </xf>
    <xf numFmtId="0" fontId="1" fillId="3" borderId="38" xfId="0" applyFont="1" applyFill="1" applyBorder="1" applyAlignment="1">
      <alignment horizontal="center" vertical="center"/>
    </xf>
    <xf numFmtId="0" fontId="1" fillId="3" borderId="51" xfId="0" applyFont="1" applyFill="1" applyBorder="1" applyAlignment="1">
      <alignment horizontal="center" vertical="center"/>
    </xf>
    <xf numFmtId="0" fontId="0" fillId="0" borderId="43" xfId="0" applyBorder="1" applyAlignment="1">
      <alignment horizontal="center" vertical="center"/>
    </xf>
    <xf numFmtId="0" fontId="1" fillId="3" borderId="37" xfId="0" applyFont="1" applyFill="1" applyBorder="1" applyAlignment="1">
      <alignment horizontal="center" vertical="center"/>
    </xf>
    <xf numFmtId="0" fontId="1" fillId="3" borderId="10" xfId="0" applyFont="1" applyFill="1" applyBorder="1" applyAlignment="1">
      <alignment horizontal="center" vertical="center"/>
    </xf>
    <xf numFmtId="0" fontId="1" fillId="3" borderId="39" xfId="0" applyFont="1" applyFill="1" applyBorder="1" applyAlignment="1">
      <alignment horizontal="center" vertical="center"/>
    </xf>
    <xf numFmtId="0" fontId="0" fillId="6" borderId="30" xfId="0" applyFill="1" applyBorder="1" applyAlignment="1">
      <alignment horizontal="center" vertical="center"/>
    </xf>
    <xf numFmtId="0" fontId="0" fillId="6" borderId="0" xfId="0" applyFill="1" applyBorder="1" applyAlignment="1">
      <alignment horizontal="center" vertical="center"/>
    </xf>
    <xf numFmtId="0" fontId="0" fillId="6" borderId="16" xfId="0" applyFill="1" applyBorder="1" applyAlignment="1">
      <alignment horizontal="center" vertical="center"/>
    </xf>
    <xf numFmtId="0" fontId="0" fillId="6" borderId="31" xfId="0" applyFill="1" applyBorder="1" applyAlignment="1">
      <alignment horizontal="center" vertical="center"/>
    </xf>
    <xf numFmtId="0" fontId="0" fillId="6" borderId="17" xfId="0" applyFill="1" applyBorder="1" applyAlignment="1">
      <alignment horizontal="center" vertical="center"/>
    </xf>
    <xf numFmtId="0" fontId="0" fillId="6" borderId="18" xfId="0" applyFill="1" applyBorder="1" applyAlignment="1">
      <alignment horizontal="center" vertical="center"/>
    </xf>
    <xf numFmtId="0" fontId="0" fillId="6" borderId="29" xfId="0" applyFill="1" applyBorder="1" applyAlignment="1">
      <alignment horizontal="center" vertical="center"/>
    </xf>
    <xf numFmtId="0" fontId="0" fillId="0" borderId="37" xfId="0" applyBorder="1" applyAlignment="1">
      <alignment horizontal="left" vertical="center"/>
    </xf>
    <xf numFmtId="0" fontId="0" fillId="6" borderId="2" xfId="0" applyFill="1" applyBorder="1" applyAlignment="1">
      <alignment horizontal="center" vertical="center"/>
    </xf>
    <xf numFmtId="0" fontId="0" fillId="6" borderId="3" xfId="0" applyFill="1" applyBorder="1" applyAlignment="1">
      <alignment horizontal="center" vertical="center"/>
    </xf>
    <xf numFmtId="0" fontId="0" fillId="6" borderId="4" xfId="0" applyFill="1" applyBorder="1" applyAlignment="1">
      <alignment horizontal="center" vertical="center"/>
    </xf>
    <xf numFmtId="0" fontId="1" fillId="7" borderId="26" xfId="0" applyFont="1" applyFill="1" applyBorder="1" applyAlignment="1">
      <alignment horizontal="center" vertical="center"/>
    </xf>
    <xf numFmtId="0" fontId="0" fillId="0" borderId="47" xfId="0" applyBorder="1" applyAlignment="1">
      <alignment horizontal="center" vertical="center"/>
    </xf>
    <xf numFmtId="0" fontId="0" fillId="0" borderId="66" xfId="0" applyBorder="1" applyAlignment="1">
      <alignment horizontal="center" vertical="center"/>
    </xf>
    <xf numFmtId="0" fontId="0" fillId="0" borderId="48" xfId="0" applyBorder="1" applyAlignment="1">
      <alignment horizontal="center" vertical="center"/>
    </xf>
    <xf numFmtId="0" fontId="0" fillId="0" borderId="61" xfId="0" applyBorder="1" applyAlignment="1">
      <alignment horizontal="center" vertical="center"/>
    </xf>
    <xf numFmtId="0" fontId="1" fillId="7" borderId="30" xfId="0" applyFont="1" applyFill="1" applyBorder="1" applyAlignment="1">
      <alignment horizontal="center" vertical="center"/>
    </xf>
    <xf numFmtId="0" fontId="1" fillId="7" borderId="17" xfId="0" applyFont="1" applyFill="1" applyBorder="1" applyAlignment="1">
      <alignment horizontal="center" vertical="center"/>
    </xf>
    <xf numFmtId="0" fontId="1" fillId="6" borderId="5" xfId="0" applyFont="1" applyFill="1" applyBorder="1" applyAlignment="1">
      <alignment horizontal="right" vertical="center"/>
    </xf>
    <xf numFmtId="0" fontId="1" fillId="6" borderId="21" xfId="0" applyFont="1" applyFill="1" applyBorder="1" applyAlignment="1">
      <alignment horizontal="right" vertical="center"/>
    </xf>
    <xf numFmtId="0" fontId="1" fillId="6" borderId="8" xfId="0" applyFont="1" applyFill="1" applyBorder="1" applyAlignment="1">
      <alignment horizontal="right" vertical="center"/>
    </xf>
    <xf numFmtId="0" fontId="1" fillId="3" borderId="5" xfId="0" applyFont="1" applyFill="1" applyBorder="1" applyAlignment="1">
      <alignment horizontal="right" vertical="center"/>
    </xf>
    <xf numFmtId="0" fontId="1" fillId="3" borderId="21" xfId="0" applyFont="1" applyFill="1" applyBorder="1" applyAlignment="1">
      <alignment horizontal="right" vertical="center"/>
    </xf>
    <xf numFmtId="0" fontId="1" fillId="3" borderId="8" xfId="0" applyFont="1" applyFill="1" applyBorder="1" applyAlignment="1">
      <alignment horizontal="right" vertical="center"/>
    </xf>
    <xf numFmtId="0" fontId="0" fillId="0" borderId="2" xfId="0" applyFont="1" applyBorder="1" applyAlignment="1">
      <alignment horizontal="left" vertical="center" wrapText="1"/>
    </xf>
    <xf numFmtId="0" fontId="0" fillId="0" borderId="17" xfId="0" applyFont="1" applyBorder="1" applyAlignment="1">
      <alignment horizontal="left" vertical="center" wrapText="1"/>
    </xf>
    <xf numFmtId="0" fontId="0" fillId="0" borderId="25" xfId="0" applyFont="1" applyBorder="1" applyAlignment="1">
      <alignment horizontal="center" vertical="center"/>
    </xf>
    <xf numFmtId="0" fontId="0" fillId="0" borderId="26" xfId="0" applyFont="1" applyBorder="1" applyAlignment="1">
      <alignment horizontal="center" vertical="center"/>
    </xf>
    <xf numFmtId="0" fontId="0" fillId="0" borderId="31" xfId="0" applyFont="1" applyBorder="1" applyAlignment="1">
      <alignment horizontal="center" vertical="center"/>
    </xf>
    <xf numFmtId="0" fontId="0" fillId="0" borderId="34" xfId="0" applyFont="1" applyBorder="1" applyAlignment="1">
      <alignment horizontal="center" vertical="center"/>
    </xf>
    <xf numFmtId="0" fontId="0" fillId="0" borderId="30" xfId="0" applyFont="1" applyBorder="1" applyAlignment="1">
      <alignment horizontal="left" vertical="center" wrapText="1"/>
    </xf>
    <xf numFmtId="0" fontId="9" fillId="0" borderId="25"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31" xfId="0" applyFont="1" applyBorder="1" applyAlignment="1">
      <alignment horizontal="center" vertical="center" wrapText="1"/>
    </xf>
    <xf numFmtId="0" fontId="1" fillId="7" borderId="30" xfId="0" applyFont="1" applyFill="1" applyBorder="1" applyAlignment="1">
      <alignment horizontal="center" vertical="center" wrapText="1"/>
    </xf>
    <xf numFmtId="0" fontId="0" fillId="0" borderId="67" xfId="0" applyFont="1" applyBorder="1" applyAlignment="1">
      <alignment horizontal="center" vertical="center"/>
    </xf>
    <xf numFmtId="0" fontId="0" fillId="0" borderId="13" xfId="0" applyFont="1" applyBorder="1" applyAlignment="1">
      <alignment horizontal="center" vertical="center"/>
    </xf>
    <xf numFmtId="0" fontId="0" fillId="0" borderId="38" xfId="0" applyFont="1" applyBorder="1" applyAlignment="1">
      <alignment horizontal="center" vertical="center"/>
    </xf>
    <xf numFmtId="0" fontId="0" fillId="0" borderId="26" xfId="0" applyBorder="1"/>
    <xf numFmtId="0" fontId="0" fillId="0" borderId="30" xfId="0" applyFont="1" applyBorder="1" applyAlignment="1">
      <alignment horizontal="left" vertical="center"/>
    </xf>
    <xf numFmtId="0" fontId="0" fillId="0" borderId="17" xfId="0" applyFont="1" applyBorder="1" applyAlignment="1">
      <alignment horizontal="left" vertical="center"/>
    </xf>
    <xf numFmtId="0" fontId="1" fillId="7" borderId="31" xfId="0" applyFont="1" applyFill="1" applyBorder="1" applyAlignment="1">
      <alignment horizontal="center" vertical="center" wrapText="1"/>
    </xf>
    <xf numFmtId="0" fontId="1" fillId="7" borderId="17"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29" xfId="0" applyFont="1" applyFill="1" applyBorder="1" applyAlignment="1">
      <alignment horizontal="center" vertical="center" wrapText="1"/>
    </xf>
    <xf numFmtId="0" fontId="0" fillId="0" borderId="3" xfId="0" applyFont="1" applyBorder="1" applyAlignment="1">
      <alignment horizontal="left" vertical="center" wrapText="1"/>
    </xf>
    <xf numFmtId="0" fontId="0" fillId="0" borderId="18" xfId="0" applyFont="1" applyBorder="1" applyAlignment="1">
      <alignment horizontal="left" vertical="center" wrapText="1"/>
    </xf>
    <xf numFmtId="0" fontId="0" fillId="0" borderId="26" xfId="0" applyFont="1" applyBorder="1" applyAlignment="1">
      <alignment horizontal="left" vertical="center" wrapText="1"/>
    </xf>
    <xf numFmtId="0" fontId="0" fillId="0" borderId="25" xfId="0" applyBorder="1" applyAlignment="1">
      <alignment horizontal="left" vertical="center"/>
    </xf>
    <xf numFmtId="0" fontId="0" fillId="0" borderId="26" xfId="0" applyFont="1" applyBorder="1" applyAlignment="1">
      <alignment horizontal="left" vertical="center"/>
    </xf>
    <xf numFmtId="0" fontId="0" fillId="0" borderId="30" xfId="0" applyFont="1" applyBorder="1" applyAlignment="1">
      <alignment horizontal="center" vertical="center"/>
    </xf>
    <xf numFmtId="0" fontId="0" fillId="0" borderId="16" xfId="0" applyFont="1" applyBorder="1" applyAlignment="1">
      <alignment horizontal="left" vertical="center"/>
    </xf>
    <xf numFmtId="0" fontId="0" fillId="0" borderId="29" xfId="0" applyFont="1" applyBorder="1" applyAlignment="1">
      <alignment horizontal="left" vertical="center"/>
    </xf>
    <xf numFmtId="0" fontId="1" fillId="7" borderId="16" xfId="0" applyFont="1" applyFill="1" applyBorder="1" applyAlignment="1">
      <alignment horizontal="center" vertical="center" wrapText="1"/>
    </xf>
    <xf numFmtId="0" fontId="0" fillId="0" borderId="2" xfId="0" applyFont="1" applyBorder="1" applyAlignment="1">
      <alignment horizontal="center" vertical="center"/>
    </xf>
    <xf numFmtId="0" fontId="0" fillId="0" borderId="2" xfId="0" applyBorder="1" applyAlignment="1">
      <alignment horizontal="left" vertical="center"/>
    </xf>
    <xf numFmtId="0" fontId="0" fillId="0" borderId="4" xfId="0" applyFont="1" applyBorder="1" applyAlignment="1">
      <alignment horizontal="left" vertical="center"/>
    </xf>
    <xf numFmtId="0" fontId="1" fillId="7" borderId="18" xfId="0" applyFont="1" applyFill="1" applyBorder="1" applyAlignment="1">
      <alignment horizontal="center" vertical="center" wrapText="1"/>
    </xf>
    <xf numFmtId="0" fontId="1" fillId="7" borderId="29" xfId="0" applyFont="1" applyFill="1" applyBorder="1" applyAlignment="1">
      <alignment horizontal="center" vertical="center" wrapText="1"/>
    </xf>
    <xf numFmtId="0" fontId="1" fillId="0" borderId="24" xfId="0" applyFont="1" applyBorder="1" applyAlignment="1">
      <alignment horizontal="left" vertical="center" wrapText="1"/>
    </xf>
    <xf numFmtId="0" fontId="1" fillId="0" borderId="54" xfId="0" applyFont="1" applyBorder="1" applyAlignment="1">
      <alignment horizontal="left" vertical="center" wrapText="1"/>
    </xf>
    <xf numFmtId="0" fontId="1" fillId="0" borderId="38" xfId="0" applyFont="1" applyBorder="1" applyAlignment="1">
      <alignment horizontal="left" vertical="center" wrapText="1"/>
    </xf>
    <xf numFmtId="0" fontId="0" fillId="0" borderId="77" xfId="0" applyBorder="1" applyAlignment="1">
      <alignment horizontal="left" vertical="center" wrapText="1"/>
    </xf>
    <xf numFmtId="0" fontId="0" fillId="0" borderId="78" xfId="0" applyBorder="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Medium9"/>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GEM LINKS'!D7"/><Relationship Id="rId3" Type="http://schemas.openxmlformats.org/officeDocument/2006/relationships/hyperlink" Target="#'GEM LINKS'!D4"/><Relationship Id="rId7" Type="http://schemas.openxmlformats.org/officeDocument/2006/relationships/hyperlink" Target="#'GEM LINKS'!D7"/><Relationship Id="rId12" Type="http://schemas.openxmlformats.org/officeDocument/2006/relationships/hyperlink" Target="#'GEM LINKS'!D7"/><Relationship Id="rId2" Type="http://schemas.openxmlformats.org/officeDocument/2006/relationships/hyperlink" Target="#'GEM LINKS'!D3"/><Relationship Id="rId1" Type="http://schemas.openxmlformats.org/officeDocument/2006/relationships/hyperlink" Target="#'GEM LINKS'!D8"/><Relationship Id="rId6" Type="http://schemas.openxmlformats.org/officeDocument/2006/relationships/hyperlink" Target="#'GEM LINKS'!D9"/><Relationship Id="rId11" Type="http://schemas.openxmlformats.org/officeDocument/2006/relationships/hyperlink" Target="#'GEM LINKS'!D9"/><Relationship Id="rId5" Type="http://schemas.openxmlformats.org/officeDocument/2006/relationships/hyperlink" Target="#'GEM LINKS'!D6"/><Relationship Id="rId10" Type="http://schemas.openxmlformats.org/officeDocument/2006/relationships/hyperlink" Target="#'GEM LINKS'!D7"/><Relationship Id="rId4" Type="http://schemas.openxmlformats.org/officeDocument/2006/relationships/hyperlink" Target="#'GEM LINKS'!D5"/><Relationship Id="rId9" Type="http://schemas.openxmlformats.org/officeDocument/2006/relationships/hyperlink" Target="#'GEM LINKS'!D8"/></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st Estimate Sheet'!O21"/></Relationships>
</file>

<file path=xl/drawings/_rels/drawing11.xml.rels><?xml version="1.0" encoding="UTF-8" standalone="yes"?>
<Relationships xmlns="http://schemas.openxmlformats.org/package/2006/relationships"><Relationship Id="rId3" Type="http://schemas.openxmlformats.org/officeDocument/2006/relationships/hyperlink" Target="#'Cost Estimate Sheet'!N9"/><Relationship Id="rId2" Type="http://schemas.openxmlformats.org/officeDocument/2006/relationships/image" Target="../media/image1.png"/><Relationship Id="rId1" Type="http://schemas.openxmlformats.org/officeDocument/2006/relationships/hyperlink" Target="#Summary!B3"/></Relationships>
</file>

<file path=xl/drawings/_rels/drawing2.xml.rels><?xml version="1.0" encoding="UTF-8" standalone="yes"?>
<Relationships xmlns="http://schemas.openxmlformats.org/package/2006/relationships"><Relationship Id="rId8" Type="http://schemas.openxmlformats.org/officeDocument/2006/relationships/hyperlink" Target="#'Cost Estimate Sheet'!B23"/><Relationship Id="rId13" Type="http://schemas.openxmlformats.org/officeDocument/2006/relationships/image" Target="../media/image1.png"/><Relationship Id="rId3" Type="http://schemas.openxmlformats.org/officeDocument/2006/relationships/hyperlink" Target="#'Cost Estimate Sheet'!B16"/><Relationship Id="rId7" Type="http://schemas.openxmlformats.org/officeDocument/2006/relationships/hyperlink" Target="#'Cost Estimate Sheet'!B12"/><Relationship Id="rId12" Type="http://schemas.openxmlformats.org/officeDocument/2006/relationships/hyperlink" Target="#'Cost Estimate Sheet'!A1"/><Relationship Id="rId2" Type="http://schemas.openxmlformats.org/officeDocument/2006/relationships/hyperlink" Target="#Summary!A1"/><Relationship Id="rId1" Type="http://schemas.openxmlformats.org/officeDocument/2006/relationships/hyperlink" Target="#'Cost Estimate Sheet'!A45"/><Relationship Id="rId6" Type="http://schemas.openxmlformats.org/officeDocument/2006/relationships/hyperlink" Target="#'Cost Estimate Sheet'!B23"/><Relationship Id="rId11" Type="http://schemas.openxmlformats.org/officeDocument/2006/relationships/hyperlink" Target="#'Cost Estimate Sheet'!B28"/><Relationship Id="rId5" Type="http://schemas.openxmlformats.org/officeDocument/2006/relationships/hyperlink" Target="#'Cost Estimate Sheet'!B23"/><Relationship Id="rId10" Type="http://schemas.openxmlformats.org/officeDocument/2006/relationships/hyperlink" Target="#'Cost Estimate Sheet'!A7"/><Relationship Id="rId4" Type="http://schemas.openxmlformats.org/officeDocument/2006/relationships/hyperlink" Target="#'Gap Assessment'!A1"/><Relationship Id="rId9" Type="http://schemas.openxmlformats.org/officeDocument/2006/relationships/hyperlink" Target="#'Cost Estimate Sheet'!A7"/><Relationship Id="rId14" Type="http://schemas.openxmlformats.org/officeDocument/2006/relationships/hyperlink" Target="#'Cost Estimate Sheet'!B33"/></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st Estimate Sheet'!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ummary!B3"/></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ummary!B9"/></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ummary!B14"/></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ummary!B19"/></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ummary!B19"/></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st Estimate Sheet'!O21"/></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3</xdr:col>
      <xdr:colOff>730251</xdr:colOff>
      <xdr:row>11</xdr:row>
      <xdr:rowOff>31750</xdr:rowOff>
    </xdr:from>
    <xdr:to>
      <xdr:col>3</xdr:col>
      <xdr:colOff>1322918</xdr:colOff>
      <xdr:row>11</xdr:row>
      <xdr:rowOff>169334</xdr:rowOff>
    </xdr:to>
    <xdr:sp macro="" textlink="">
      <xdr:nvSpPr>
        <xdr:cNvPr id="2" name="Rectangle 1">
          <a:hlinkClick xmlns:r="http://schemas.openxmlformats.org/officeDocument/2006/relationships" r:id="rId1"/>
        </xdr:cNvPr>
        <xdr:cNvSpPr/>
      </xdr:nvSpPr>
      <xdr:spPr>
        <a:xfrm>
          <a:off x="4328584" y="2635250"/>
          <a:ext cx="592667" cy="1375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IN" sz="1100"/>
        </a:p>
      </xdr:txBody>
    </xdr:sp>
    <xdr:clientData/>
  </xdr:twoCellAnchor>
  <xdr:twoCellAnchor>
    <xdr:from>
      <xdr:col>13</xdr:col>
      <xdr:colOff>565151</xdr:colOff>
      <xdr:row>8</xdr:row>
      <xdr:rowOff>35985</xdr:rowOff>
    </xdr:from>
    <xdr:to>
      <xdr:col>13</xdr:col>
      <xdr:colOff>1157818</xdr:colOff>
      <xdr:row>8</xdr:row>
      <xdr:rowOff>173569</xdr:rowOff>
    </xdr:to>
    <xdr:sp macro="" textlink="">
      <xdr:nvSpPr>
        <xdr:cNvPr id="5" name="Rectangle 4">
          <a:hlinkClick xmlns:r="http://schemas.openxmlformats.org/officeDocument/2006/relationships" r:id="rId2"/>
        </xdr:cNvPr>
        <xdr:cNvSpPr/>
      </xdr:nvSpPr>
      <xdr:spPr>
        <a:xfrm>
          <a:off x="11783484" y="2046818"/>
          <a:ext cx="592667" cy="1375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IN" sz="1100"/>
        </a:p>
      </xdr:txBody>
    </xdr:sp>
    <xdr:clientData/>
  </xdr:twoCellAnchor>
  <xdr:twoCellAnchor>
    <xdr:from>
      <xdr:col>13</xdr:col>
      <xdr:colOff>495308</xdr:colOff>
      <xdr:row>9</xdr:row>
      <xdr:rowOff>29633</xdr:rowOff>
    </xdr:from>
    <xdr:to>
      <xdr:col>13</xdr:col>
      <xdr:colOff>1087975</xdr:colOff>
      <xdr:row>9</xdr:row>
      <xdr:rowOff>167217</xdr:rowOff>
    </xdr:to>
    <xdr:sp macro="" textlink="">
      <xdr:nvSpPr>
        <xdr:cNvPr id="6" name="Rectangle 5">
          <a:hlinkClick xmlns:r="http://schemas.openxmlformats.org/officeDocument/2006/relationships" r:id="rId3"/>
        </xdr:cNvPr>
        <xdr:cNvSpPr/>
      </xdr:nvSpPr>
      <xdr:spPr>
        <a:xfrm>
          <a:off x="11713641" y="2241550"/>
          <a:ext cx="592667" cy="1375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IN" sz="1100"/>
        </a:p>
      </xdr:txBody>
    </xdr:sp>
    <xdr:clientData/>
  </xdr:twoCellAnchor>
  <xdr:twoCellAnchor>
    <xdr:from>
      <xdr:col>13</xdr:col>
      <xdr:colOff>594793</xdr:colOff>
      <xdr:row>10</xdr:row>
      <xdr:rowOff>33865</xdr:rowOff>
    </xdr:from>
    <xdr:to>
      <xdr:col>13</xdr:col>
      <xdr:colOff>1187460</xdr:colOff>
      <xdr:row>10</xdr:row>
      <xdr:rowOff>171449</xdr:rowOff>
    </xdr:to>
    <xdr:sp macro="" textlink="">
      <xdr:nvSpPr>
        <xdr:cNvPr id="7" name="Rectangle 6">
          <a:hlinkClick xmlns:r="http://schemas.openxmlformats.org/officeDocument/2006/relationships" r:id="rId4"/>
        </xdr:cNvPr>
        <xdr:cNvSpPr/>
      </xdr:nvSpPr>
      <xdr:spPr>
        <a:xfrm>
          <a:off x="11813126" y="2436282"/>
          <a:ext cx="592667" cy="1375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IN" sz="1100"/>
        </a:p>
      </xdr:txBody>
    </xdr:sp>
    <xdr:clientData/>
  </xdr:twoCellAnchor>
  <xdr:twoCellAnchor>
    <xdr:from>
      <xdr:col>13</xdr:col>
      <xdr:colOff>821274</xdr:colOff>
      <xdr:row>11</xdr:row>
      <xdr:rowOff>27514</xdr:rowOff>
    </xdr:from>
    <xdr:to>
      <xdr:col>13</xdr:col>
      <xdr:colOff>1413941</xdr:colOff>
      <xdr:row>11</xdr:row>
      <xdr:rowOff>165098</xdr:rowOff>
    </xdr:to>
    <xdr:sp macro="" textlink="">
      <xdr:nvSpPr>
        <xdr:cNvPr id="8" name="Rectangle 7">
          <a:hlinkClick xmlns:r="http://schemas.openxmlformats.org/officeDocument/2006/relationships" r:id="rId5"/>
        </xdr:cNvPr>
        <xdr:cNvSpPr/>
      </xdr:nvSpPr>
      <xdr:spPr>
        <a:xfrm>
          <a:off x="12039607" y="2631014"/>
          <a:ext cx="592667" cy="1375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IN" sz="1100"/>
        </a:p>
      </xdr:txBody>
    </xdr:sp>
    <xdr:clientData/>
  </xdr:twoCellAnchor>
  <xdr:twoCellAnchor>
    <xdr:from>
      <xdr:col>4</xdr:col>
      <xdr:colOff>497416</xdr:colOff>
      <xdr:row>60</xdr:row>
      <xdr:rowOff>31751</xdr:rowOff>
    </xdr:from>
    <xdr:to>
      <xdr:col>5</xdr:col>
      <xdr:colOff>402167</xdr:colOff>
      <xdr:row>60</xdr:row>
      <xdr:rowOff>169335</xdr:rowOff>
    </xdr:to>
    <xdr:sp macro="" textlink="">
      <xdr:nvSpPr>
        <xdr:cNvPr id="9" name="Rectangle 8">
          <a:hlinkClick xmlns:r="http://schemas.openxmlformats.org/officeDocument/2006/relationships" r:id="rId6"/>
        </xdr:cNvPr>
        <xdr:cNvSpPr/>
      </xdr:nvSpPr>
      <xdr:spPr>
        <a:xfrm>
          <a:off x="5471583" y="12763501"/>
          <a:ext cx="592667" cy="1375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IN" sz="1100"/>
        </a:p>
      </xdr:txBody>
    </xdr:sp>
    <xdr:clientData/>
  </xdr:twoCellAnchor>
  <xdr:twoCellAnchor>
    <xdr:from>
      <xdr:col>13</xdr:col>
      <xdr:colOff>927104</xdr:colOff>
      <xdr:row>12</xdr:row>
      <xdr:rowOff>27514</xdr:rowOff>
    </xdr:from>
    <xdr:to>
      <xdr:col>13</xdr:col>
      <xdr:colOff>1519771</xdr:colOff>
      <xdr:row>12</xdr:row>
      <xdr:rowOff>165098</xdr:rowOff>
    </xdr:to>
    <xdr:sp macro="" textlink="">
      <xdr:nvSpPr>
        <xdr:cNvPr id="10" name="Rectangle 9">
          <a:hlinkClick xmlns:r="http://schemas.openxmlformats.org/officeDocument/2006/relationships" r:id="rId7"/>
        </xdr:cNvPr>
        <xdr:cNvSpPr/>
      </xdr:nvSpPr>
      <xdr:spPr>
        <a:xfrm>
          <a:off x="12145437" y="2832097"/>
          <a:ext cx="592667" cy="1375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IN" sz="1100"/>
        </a:p>
      </xdr:txBody>
    </xdr:sp>
    <xdr:clientData/>
  </xdr:twoCellAnchor>
  <xdr:twoCellAnchor>
    <xdr:from>
      <xdr:col>12</xdr:col>
      <xdr:colOff>927104</xdr:colOff>
      <xdr:row>13</xdr:row>
      <xdr:rowOff>27514</xdr:rowOff>
    </xdr:from>
    <xdr:to>
      <xdr:col>12</xdr:col>
      <xdr:colOff>1519771</xdr:colOff>
      <xdr:row>13</xdr:row>
      <xdr:rowOff>165098</xdr:rowOff>
    </xdr:to>
    <xdr:sp macro="" textlink="">
      <xdr:nvSpPr>
        <xdr:cNvPr id="13" name="Rectangle 12">
          <a:hlinkClick xmlns:r="http://schemas.openxmlformats.org/officeDocument/2006/relationships" r:id="rId8"/>
        </xdr:cNvPr>
        <xdr:cNvSpPr/>
      </xdr:nvSpPr>
      <xdr:spPr>
        <a:xfrm>
          <a:off x="12145437" y="2832097"/>
          <a:ext cx="592667" cy="1375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IN" sz="1100"/>
        </a:p>
      </xdr:txBody>
    </xdr:sp>
    <xdr:clientData/>
  </xdr:twoCellAnchor>
  <xdr:twoCellAnchor>
    <xdr:from>
      <xdr:col>12</xdr:col>
      <xdr:colOff>524950</xdr:colOff>
      <xdr:row>14</xdr:row>
      <xdr:rowOff>101595</xdr:rowOff>
    </xdr:from>
    <xdr:to>
      <xdr:col>13</xdr:col>
      <xdr:colOff>52936</xdr:colOff>
      <xdr:row>14</xdr:row>
      <xdr:rowOff>264583</xdr:rowOff>
    </xdr:to>
    <xdr:sp macro="" textlink="">
      <xdr:nvSpPr>
        <xdr:cNvPr id="14" name="Rectangle 13">
          <a:hlinkClick xmlns:r="http://schemas.openxmlformats.org/officeDocument/2006/relationships" r:id="rId9"/>
        </xdr:cNvPr>
        <xdr:cNvSpPr/>
      </xdr:nvSpPr>
      <xdr:spPr>
        <a:xfrm>
          <a:off x="10674367" y="3308345"/>
          <a:ext cx="596902" cy="1629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IN" sz="1100"/>
        </a:p>
      </xdr:txBody>
    </xdr:sp>
    <xdr:clientData/>
  </xdr:twoCellAnchor>
  <xdr:twoCellAnchor>
    <xdr:from>
      <xdr:col>12</xdr:col>
      <xdr:colOff>927104</xdr:colOff>
      <xdr:row>13</xdr:row>
      <xdr:rowOff>27514</xdr:rowOff>
    </xdr:from>
    <xdr:to>
      <xdr:col>12</xdr:col>
      <xdr:colOff>1519771</xdr:colOff>
      <xdr:row>13</xdr:row>
      <xdr:rowOff>165098</xdr:rowOff>
    </xdr:to>
    <xdr:sp macro="" textlink="">
      <xdr:nvSpPr>
        <xdr:cNvPr id="15" name="Rectangle 14">
          <a:hlinkClick xmlns:r="http://schemas.openxmlformats.org/officeDocument/2006/relationships" r:id="rId10"/>
        </xdr:cNvPr>
        <xdr:cNvSpPr/>
      </xdr:nvSpPr>
      <xdr:spPr>
        <a:xfrm>
          <a:off x="12145437" y="2832097"/>
          <a:ext cx="592667" cy="1375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IN" sz="1100"/>
        </a:p>
      </xdr:txBody>
    </xdr:sp>
    <xdr:clientData/>
  </xdr:twoCellAnchor>
  <xdr:twoCellAnchor>
    <xdr:from>
      <xdr:col>13</xdr:col>
      <xdr:colOff>1657354</xdr:colOff>
      <xdr:row>25</xdr:row>
      <xdr:rowOff>122763</xdr:rowOff>
    </xdr:from>
    <xdr:to>
      <xdr:col>13</xdr:col>
      <xdr:colOff>2275417</xdr:colOff>
      <xdr:row>26</xdr:row>
      <xdr:rowOff>63499</xdr:rowOff>
    </xdr:to>
    <xdr:sp macro="" textlink="">
      <xdr:nvSpPr>
        <xdr:cNvPr id="21" name="Rectangle 20">
          <a:hlinkClick xmlns:r="http://schemas.openxmlformats.org/officeDocument/2006/relationships" r:id="rId11"/>
        </xdr:cNvPr>
        <xdr:cNvSpPr/>
      </xdr:nvSpPr>
      <xdr:spPr>
        <a:xfrm>
          <a:off x="12875687" y="5869513"/>
          <a:ext cx="618063" cy="1418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IN" sz="1100"/>
        </a:p>
      </xdr:txBody>
    </xdr:sp>
    <xdr:clientData/>
  </xdr:twoCellAnchor>
  <xdr:twoCellAnchor>
    <xdr:from>
      <xdr:col>13</xdr:col>
      <xdr:colOff>927104</xdr:colOff>
      <xdr:row>26</xdr:row>
      <xdr:rowOff>27514</xdr:rowOff>
    </xdr:from>
    <xdr:to>
      <xdr:col>13</xdr:col>
      <xdr:colOff>1519771</xdr:colOff>
      <xdr:row>26</xdr:row>
      <xdr:rowOff>165098</xdr:rowOff>
    </xdr:to>
    <xdr:sp macro="" textlink="">
      <xdr:nvSpPr>
        <xdr:cNvPr id="22" name="Rectangle 21">
          <a:hlinkClick xmlns:r="http://schemas.openxmlformats.org/officeDocument/2006/relationships" r:id="rId12"/>
        </xdr:cNvPr>
        <xdr:cNvSpPr/>
      </xdr:nvSpPr>
      <xdr:spPr>
        <a:xfrm>
          <a:off x="12145437" y="3234264"/>
          <a:ext cx="592667" cy="1375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IN"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127000</xdr:colOff>
      <xdr:row>0</xdr:row>
      <xdr:rowOff>21167</xdr:rowOff>
    </xdr:from>
    <xdr:to>
      <xdr:col>5</xdr:col>
      <xdr:colOff>74271</xdr:colOff>
      <xdr:row>2</xdr:row>
      <xdr:rowOff>55880</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4022917" y="21167"/>
          <a:ext cx="1174937" cy="46863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8</xdr:row>
      <xdr:rowOff>66675</xdr:rowOff>
    </xdr:from>
    <xdr:to>
      <xdr:col>4</xdr:col>
      <xdr:colOff>0</xdr:colOff>
      <xdr:row>8</xdr:row>
      <xdr:rowOff>535305</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9906000" y="3762375"/>
          <a:ext cx="1171575" cy="468630"/>
        </a:xfrm>
        <a:prstGeom prst="rect">
          <a:avLst/>
        </a:prstGeom>
      </xdr:spPr>
    </xdr:pic>
    <xdr:clientData/>
  </xdr:twoCellAnchor>
  <xdr:twoCellAnchor editAs="oneCell">
    <xdr:from>
      <xdr:col>4</xdr:col>
      <xdr:colOff>190500</xdr:colOff>
      <xdr:row>0</xdr:row>
      <xdr:rowOff>104775</xdr:rowOff>
    </xdr:from>
    <xdr:to>
      <xdr:col>6</xdr:col>
      <xdr:colOff>142875</xdr:colOff>
      <xdr:row>2</xdr:row>
      <xdr:rowOff>163830</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7381875" y="104775"/>
          <a:ext cx="1171575" cy="468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158750</xdr:colOff>
      <xdr:row>13</xdr:row>
      <xdr:rowOff>63503</xdr:rowOff>
    </xdr:from>
    <xdr:to>
      <xdr:col>3</xdr:col>
      <xdr:colOff>1735667</xdr:colOff>
      <xdr:row>13</xdr:row>
      <xdr:rowOff>158753</xdr:rowOff>
    </xdr:to>
    <xdr:sp macro="" textlink="">
      <xdr:nvSpPr>
        <xdr:cNvPr id="4" name="Rectangle 3">
          <a:hlinkClick xmlns:r="http://schemas.openxmlformats.org/officeDocument/2006/relationships" r:id="rId1"/>
        </xdr:cNvPr>
        <xdr:cNvSpPr/>
      </xdr:nvSpPr>
      <xdr:spPr>
        <a:xfrm>
          <a:off x="6932083" y="6297086"/>
          <a:ext cx="1576917" cy="95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173571</xdr:colOff>
      <xdr:row>13</xdr:row>
      <xdr:rowOff>529167</xdr:rowOff>
    </xdr:from>
    <xdr:to>
      <xdr:col>3</xdr:col>
      <xdr:colOff>2116671</xdr:colOff>
      <xdr:row>13</xdr:row>
      <xdr:rowOff>635001</xdr:rowOff>
    </xdr:to>
    <xdr:sp macro="" textlink="">
      <xdr:nvSpPr>
        <xdr:cNvPr id="5" name="Rectangle 4">
          <a:hlinkClick xmlns:r="http://schemas.openxmlformats.org/officeDocument/2006/relationships" r:id="rId2"/>
        </xdr:cNvPr>
        <xdr:cNvSpPr/>
      </xdr:nvSpPr>
      <xdr:spPr>
        <a:xfrm>
          <a:off x="6809321" y="6180667"/>
          <a:ext cx="1943100" cy="1058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201083</xdr:colOff>
      <xdr:row>15</xdr:row>
      <xdr:rowOff>141773</xdr:rowOff>
    </xdr:from>
    <xdr:to>
      <xdr:col>3</xdr:col>
      <xdr:colOff>2338916</xdr:colOff>
      <xdr:row>15</xdr:row>
      <xdr:rowOff>254000</xdr:rowOff>
    </xdr:to>
    <xdr:sp macro="" textlink="">
      <xdr:nvSpPr>
        <xdr:cNvPr id="6" name="Rectangle 5">
          <a:hlinkClick xmlns:r="http://schemas.openxmlformats.org/officeDocument/2006/relationships" r:id="rId3"/>
        </xdr:cNvPr>
        <xdr:cNvSpPr/>
      </xdr:nvSpPr>
      <xdr:spPr>
        <a:xfrm>
          <a:off x="6836833" y="6766940"/>
          <a:ext cx="2137833" cy="1122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203213</xdr:colOff>
      <xdr:row>14</xdr:row>
      <xdr:rowOff>160851</xdr:rowOff>
    </xdr:from>
    <xdr:to>
      <xdr:col>3</xdr:col>
      <xdr:colOff>1703917</xdr:colOff>
      <xdr:row>14</xdr:row>
      <xdr:rowOff>275167</xdr:rowOff>
    </xdr:to>
    <xdr:sp macro="" textlink="">
      <xdr:nvSpPr>
        <xdr:cNvPr id="8" name="Rectangle 7">
          <a:hlinkClick xmlns:r="http://schemas.openxmlformats.org/officeDocument/2006/relationships" r:id="rId4"/>
        </xdr:cNvPr>
        <xdr:cNvSpPr/>
      </xdr:nvSpPr>
      <xdr:spPr>
        <a:xfrm>
          <a:off x="6838963" y="6775434"/>
          <a:ext cx="1500704" cy="11431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203213</xdr:colOff>
      <xdr:row>17</xdr:row>
      <xdr:rowOff>647632</xdr:rowOff>
    </xdr:from>
    <xdr:to>
      <xdr:col>3</xdr:col>
      <xdr:colOff>1464738</xdr:colOff>
      <xdr:row>17</xdr:row>
      <xdr:rowOff>745040</xdr:rowOff>
    </xdr:to>
    <xdr:sp macro="" textlink="">
      <xdr:nvSpPr>
        <xdr:cNvPr id="9" name="Rectangle 8">
          <a:hlinkClick xmlns:r="http://schemas.openxmlformats.org/officeDocument/2006/relationships" r:id="rId5"/>
        </xdr:cNvPr>
        <xdr:cNvSpPr/>
      </xdr:nvSpPr>
      <xdr:spPr>
        <a:xfrm>
          <a:off x="6838963" y="8426382"/>
          <a:ext cx="1261525" cy="974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196869</xdr:colOff>
      <xdr:row>22</xdr:row>
      <xdr:rowOff>344902</xdr:rowOff>
    </xdr:from>
    <xdr:to>
      <xdr:col>3</xdr:col>
      <xdr:colOff>1492251</xdr:colOff>
      <xdr:row>23</xdr:row>
      <xdr:rowOff>63500</xdr:rowOff>
    </xdr:to>
    <xdr:sp macro="" textlink="">
      <xdr:nvSpPr>
        <xdr:cNvPr id="10" name="Rectangle 9">
          <a:hlinkClick xmlns:r="http://schemas.openxmlformats.org/officeDocument/2006/relationships" r:id="rId6"/>
        </xdr:cNvPr>
        <xdr:cNvSpPr/>
      </xdr:nvSpPr>
      <xdr:spPr>
        <a:xfrm>
          <a:off x="6832619" y="10060402"/>
          <a:ext cx="1295382" cy="9959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201107</xdr:colOff>
      <xdr:row>26</xdr:row>
      <xdr:rowOff>169186</xdr:rowOff>
    </xdr:from>
    <xdr:to>
      <xdr:col>3</xdr:col>
      <xdr:colOff>391583</xdr:colOff>
      <xdr:row>26</xdr:row>
      <xdr:rowOff>253999</xdr:rowOff>
    </xdr:to>
    <xdr:sp macro="" textlink="">
      <xdr:nvSpPr>
        <xdr:cNvPr id="11" name="Rectangle 10">
          <a:hlinkClick xmlns:r="http://schemas.openxmlformats.org/officeDocument/2006/relationships" r:id="rId7"/>
        </xdr:cNvPr>
        <xdr:cNvSpPr/>
      </xdr:nvSpPr>
      <xdr:spPr>
        <a:xfrm>
          <a:off x="6836857" y="11218186"/>
          <a:ext cx="190476" cy="848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201107</xdr:colOff>
      <xdr:row>28</xdr:row>
      <xdr:rowOff>73922</xdr:rowOff>
    </xdr:from>
    <xdr:to>
      <xdr:col>3</xdr:col>
      <xdr:colOff>1496489</xdr:colOff>
      <xdr:row>28</xdr:row>
      <xdr:rowOff>173520</xdr:rowOff>
    </xdr:to>
    <xdr:sp macro="" textlink="">
      <xdr:nvSpPr>
        <xdr:cNvPr id="12" name="Rectangle 11">
          <a:hlinkClick xmlns:r="http://schemas.openxmlformats.org/officeDocument/2006/relationships" r:id="rId8"/>
        </xdr:cNvPr>
        <xdr:cNvSpPr/>
      </xdr:nvSpPr>
      <xdr:spPr>
        <a:xfrm>
          <a:off x="6836857" y="11694422"/>
          <a:ext cx="1295382" cy="9959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491116</xdr:colOff>
      <xdr:row>14</xdr:row>
      <xdr:rowOff>264584</xdr:rowOff>
    </xdr:from>
    <xdr:to>
      <xdr:col>2</xdr:col>
      <xdr:colOff>1545167</xdr:colOff>
      <xdr:row>14</xdr:row>
      <xdr:rowOff>359834</xdr:rowOff>
    </xdr:to>
    <xdr:sp macro="" textlink="">
      <xdr:nvSpPr>
        <xdr:cNvPr id="13" name="Rectangle 12">
          <a:hlinkClick xmlns:r="http://schemas.openxmlformats.org/officeDocument/2006/relationships" r:id="rId9"/>
        </xdr:cNvPr>
        <xdr:cNvSpPr/>
      </xdr:nvSpPr>
      <xdr:spPr>
        <a:xfrm>
          <a:off x="2882949" y="6879167"/>
          <a:ext cx="1054051" cy="95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505937</xdr:colOff>
      <xdr:row>10</xdr:row>
      <xdr:rowOff>258312</xdr:rowOff>
    </xdr:from>
    <xdr:to>
      <xdr:col>2</xdr:col>
      <xdr:colOff>1559988</xdr:colOff>
      <xdr:row>10</xdr:row>
      <xdr:rowOff>353562</xdr:rowOff>
    </xdr:to>
    <xdr:sp macro="" textlink="">
      <xdr:nvSpPr>
        <xdr:cNvPr id="15" name="Rectangle 14">
          <a:hlinkClick xmlns:r="http://schemas.openxmlformats.org/officeDocument/2006/relationships" r:id="rId10"/>
        </xdr:cNvPr>
        <xdr:cNvSpPr/>
      </xdr:nvSpPr>
      <xdr:spPr>
        <a:xfrm>
          <a:off x="2897770" y="4544562"/>
          <a:ext cx="1054051" cy="95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192677</xdr:colOff>
      <xdr:row>9</xdr:row>
      <xdr:rowOff>52919</xdr:rowOff>
    </xdr:from>
    <xdr:to>
      <xdr:col>3</xdr:col>
      <xdr:colOff>3312582</xdr:colOff>
      <xdr:row>9</xdr:row>
      <xdr:rowOff>179916</xdr:rowOff>
    </xdr:to>
    <xdr:sp macro="" textlink="">
      <xdr:nvSpPr>
        <xdr:cNvPr id="14" name="Rectangle 13">
          <a:hlinkClick xmlns:r="http://schemas.openxmlformats.org/officeDocument/2006/relationships" r:id="rId11"/>
        </xdr:cNvPr>
        <xdr:cNvSpPr/>
      </xdr:nvSpPr>
      <xdr:spPr>
        <a:xfrm>
          <a:off x="6828427" y="3958169"/>
          <a:ext cx="3119905" cy="1269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42333</xdr:colOff>
      <xdr:row>0</xdr:row>
      <xdr:rowOff>31752</xdr:rowOff>
    </xdr:from>
    <xdr:to>
      <xdr:col>10</xdr:col>
      <xdr:colOff>600075</xdr:colOff>
      <xdr:row>2</xdr:row>
      <xdr:rowOff>66465</xdr:rowOff>
    </xdr:to>
    <xdr:pic>
      <xdr:nvPicPr>
        <xdr:cNvPr id="16" name="Picture 15">
          <a:hlinkClick xmlns:r="http://schemas.openxmlformats.org/officeDocument/2006/relationships" r:id="rId12"/>
        </xdr:cNvPr>
        <xdr:cNvPicPr>
          <a:picLocks noChangeAspect="1"/>
        </xdr:cNvPicPr>
      </xdr:nvPicPr>
      <xdr:blipFill>
        <a:blip xmlns:r="http://schemas.openxmlformats.org/officeDocument/2006/relationships" r:embed="rId13" cstate="print">
          <a:extLst>
            <a:ext uri="{28A0092B-C50C-407E-A947-70E740481C1C}">
              <a14:useLocalDpi xmlns="" xmlns:a14="http://schemas.microsoft.com/office/drawing/2010/main" val="0"/>
            </a:ext>
          </a:extLst>
        </a:blip>
        <a:stretch>
          <a:fillRect/>
        </a:stretch>
      </xdr:blipFill>
      <xdr:spPr>
        <a:xfrm>
          <a:off x="15557500" y="31752"/>
          <a:ext cx="1171575" cy="468630"/>
        </a:xfrm>
        <a:prstGeom prst="rect">
          <a:avLst/>
        </a:prstGeom>
      </xdr:spPr>
    </xdr:pic>
    <xdr:clientData/>
  </xdr:twoCellAnchor>
  <xdr:twoCellAnchor>
    <xdr:from>
      <xdr:col>3</xdr:col>
      <xdr:colOff>171511</xdr:colOff>
      <xdr:row>6</xdr:row>
      <xdr:rowOff>635000</xdr:rowOff>
    </xdr:from>
    <xdr:to>
      <xdr:col>3</xdr:col>
      <xdr:colOff>1661582</xdr:colOff>
      <xdr:row>6</xdr:row>
      <xdr:rowOff>730243</xdr:rowOff>
    </xdr:to>
    <xdr:sp macro="" textlink="">
      <xdr:nvSpPr>
        <xdr:cNvPr id="17" name="Rectangle 16">
          <a:hlinkClick xmlns:r="http://schemas.openxmlformats.org/officeDocument/2006/relationships" r:id="rId14"/>
        </xdr:cNvPr>
        <xdr:cNvSpPr/>
      </xdr:nvSpPr>
      <xdr:spPr>
        <a:xfrm>
          <a:off x="6807261" y="3386667"/>
          <a:ext cx="1490071" cy="952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4543425</xdr:colOff>
      <xdr:row>21</xdr:row>
      <xdr:rowOff>95250</xdr:rowOff>
    </xdr:from>
    <xdr:to>
      <xdr:col>8</xdr:col>
      <xdr:colOff>5715000</xdr:colOff>
      <xdr:row>23</xdr:row>
      <xdr:rowOff>182880</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2258675" y="4400550"/>
          <a:ext cx="1171575" cy="4686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1600200</xdr:colOff>
      <xdr:row>17</xdr:row>
      <xdr:rowOff>66675</xdr:rowOff>
    </xdr:from>
    <xdr:to>
      <xdr:col>5</xdr:col>
      <xdr:colOff>2771775</xdr:colOff>
      <xdr:row>19</xdr:row>
      <xdr:rowOff>144780</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9906000" y="3762375"/>
          <a:ext cx="1171575" cy="4686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3324225</xdr:colOff>
      <xdr:row>15</xdr:row>
      <xdr:rowOff>85725</xdr:rowOff>
    </xdr:from>
    <xdr:to>
      <xdr:col>4</xdr:col>
      <xdr:colOff>4495800</xdr:colOff>
      <xdr:row>17</xdr:row>
      <xdr:rowOff>173355</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2087225" y="3695700"/>
          <a:ext cx="1171575" cy="4686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600075</xdr:colOff>
      <xdr:row>20</xdr:row>
      <xdr:rowOff>66675</xdr:rowOff>
    </xdr:from>
    <xdr:to>
      <xdr:col>9</xdr:col>
      <xdr:colOff>857250</xdr:colOff>
      <xdr:row>22</xdr:row>
      <xdr:rowOff>154305</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9020175" y="3981450"/>
          <a:ext cx="1171575" cy="4686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27</xdr:col>
      <xdr:colOff>123824</xdr:colOff>
      <xdr:row>0</xdr:row>
      <xdr:rowOff>50006</xdr:rowOff>
    </xdr:from>
    <xdr:to>
      <xdr:col>28</xdr:col>
      <xdr:colOff>678936</xdr:colOff>
      <xdr:row>2</xdr:row>
      <xdr:rowOff>120967</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4720887" y="50006"/>
          <a:ext cx="1164432" cy="4757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27</xdr:col>
      <xdr:colOff>89646</xdr:colOff>
      <xdr:row>0</xdr:row>
      <xdr:rowOff>51884</xdr:rowOff>
    </xdr:from>
    <xdr:to>
      <xdr:col>28</xdr:col>
      <xdr:colOff>581025</xdr:colOff>
      <xdr:row>2</xdr:row>
      <xdr:rowOff>105896</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4769352" y="51884"/>
          <a:ext cx="1174937" cy="46863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84666</xdr:colOff>
      <xdr:row>0</xdr:row>
      <xdr:rowOff>52917</xdr:rowOff>
    </xdr:from>
    <xdr:to>
      <xdr:col>15</xdr:col>
      <xdr:colOff>31936</xdr:colOff>
      <xdr:row>2</xdr:row>
      <xdr:rowOff>119380</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4298083" y="52917"/>
          <a:ext cx="1174937" cy="46863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2.vml"/><Relationship Id="rId7" Type="http://schemas.openxmlformats.org/officeDocument/2006/relationships/oleObject" Target="../embeddings/oleObject4.bin"/><Relationship Id="rId2" Type="http://schemas.openxmlformats.org/officeDocument/2006/relationships/drawing" Target="../drawings/drawing11.xml"/><Relationship Id="rId1" Type="http://schemas.openxmlformats.org/officeDocument/2006/relationships/printerSettings" Target="../printerSettings/printerSettings9.bin"/><Relationship Id="rId6" Type="http://schemas.openxmlformats.org/officeDocument/2006/relationships/oleObject" Target="../embeddings/oleObject3.bin"/><Relationship Id="rId5" Type="http://schemas.openxmlformats.org/officeDocument/2006/relationships/oleObject" Target="../embeddings/oleObject2.bin"/><Relationship Id="rId10" Type="http://schemas.openxmlformats.org/officeDocument/2006/relationships/oleObject" Target="../embeddings/oleObject7.bin"/><Relationship Id="rId4" Type="http://schemas.openxmlformats.org/officeDocument/2006/relationships/oleObject" Target="../embeddings/oleObject1.bin"/><Relationship Id="rId9" Type="http://schemas.openxmlformats.org/officeDocument/2006/relationships/oleObject" Target="../embeddings/oleObject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2"/>
  <dimension ref="A1:U86"/>
  <sheetViews>
    <sheetView tabSelected="1" zoomScale="90" zoomScaleNormal="90" workbookViewId="0">
      <selection sqref="A1:J1"/>
    </sheetView>
  </sheetViews>
  <sheetFormatPr defaultRowHeight="15"/>
  <cols>
    <col min="1" max="1" width="6.140625" style="23" customWidth="1"/>
    <col min="2" max="2" width="25.5703125" style="187" customWidth="1"/>
    <col min="3" max="3" width="22.28515625" style="187" customWidth="1"/>
    <col min="4" max="4" width="20.5703125" style="187" bestFit="1" customWidth="1"/>
    <col min="5" max="5" width="10.28515625" style="23" customWidth="1"/>
    <col min="6" max="6" width="13.85546875" style="23" customWidth="1"/>
    <col min="7" max="7" width="18.28515625" style="23" customWidth="1"/>
    <col min="8" max="8" width="8.42578125" style="23" customWidth="1"/>
    <col min="9" max="9" width="11.85546875" style="23" customWidth="1"/>
    <col min="10" max="10" width="4.7109375" style="76" customWidth="1"/>
    <col min="11" max="11" width="4" style="76" customWidth="1"/>
    <col min="12" max="12" width="6.140625" style="76" bestFit="1" customWidth="1"/>
    <col min="13" max="13" width="16" style="76" customWidth="1"/>
    <col min="14" max="14" width="35.140625" style="76" customWidth="1"/>
    <col min="15" max="15" width="9.5703125" style="76" customWidth="1"/>
    <col min="16" max="16" width="15.7109375" style="76" customWidth="1"/>
    <col min="17" max="17" width="14.42578125" style="76" customWidth="1"/>
    <col min="18" max="18" width="16.7109375" style="76" customWidth="1"/>
    <col min="19" max="20" width="17" style="76" customWidth="1"/>
    <col min="21" max="21" width="19.42578125" style="76" customWidth="1"/>
    <col min="22" max="16384" width="9.140625" style="76"/>
  </cols>
  <sheetData>
    <row r="1" spans="1:21" ht="16.5" customHeight="1" thickBot="1">
      <c r="A1" s="591" t="s">
        <v>370</v>
      </c>
      <c r="B1" s="592"/>
      <c r="C1" s="592"/>
      <c r="D1" s="592"/>
      <c r="E1" s="592"/>
      <c r="F1" s="592"/>
      <c r="G1" s="592"/>
      <c r="H1" s="592"/>
      <c r="I1" s="592"/>
      <c r="J1" s="593"/>
      <c r="L1" s="661"/>
      <c r="M1" s="662"/>
      <c r="N1" s="662"/>
      <c r="O1" s="662"/>
      <c r="P1" s="662"/>
      <c r="Q1" s="396" t="s">
        <v>363</v>
      </c>
      <c r="R1" s="396"/>
      <c r="S1" s="396"/>
      <c r="T1" s="396"/>
      <c r="U1" s="397"/>
    </row>
    <row r="2" spans="1:21" ht="31.5" customHeight="1" thickBot="1">
      <c r="A2" s="420" t="s">
        <v>46</v>
      </c>
      <c r="B2" s="597"/>
      <c r="C2" s="597"/>
      <c r="D2" s="597"/>
      <c r="E2" s="597"/>
      <c r="F2" s="597"/>
      <c r="G2" s="417"/>
      <c r="H2" s="420" t="s">
        <v>232</v>
      </c>
      <c r="I2" s="597"/>
      <c r="J2" s="417"/>
      <c r="L2" s="687" t="s">
        <v>260</v>
      </c>
      <c r="M2" s="688"/>
      <c r="N2" s="689"/>
      <c r="O2" s="670" t="s">
        <v>259</v>
      </c>
      <c r="P2" s="671"/>
      <c r="Q2" s="398"/>
      <c r="R2" s="398"/>
      <c r="S2" s="398"/>
      <c r="T2" s="398"/>
      <c r="U2" s="399"/>
    </row>
    <row r="3" spans="1:21" ht="15.75" customHeight="1" thickBot="1">
      <c r="A3" s="608" t="s">
        <v>310</v>
      </c>
      <c r="B3" s="609"/>
      <c r="C3" s="609"/>
      <c r="D3" s="609"/>
      <c r="E3" s="609"/>
      <c r="F3" s="609"/>
      <c r="G3" s="610"/>
      <c r="H3" s="594" t="s">
        <v>10</v>
      </c>
      <c r="I3" s="595"/>
      <c r="J3" s="596"/>
      <c r="L3" s="690"/>
      <c r="M3" s="691"/>
      <c r="N3" s="692"/>
      <c r="O3" s="672"/>
      <c r="P3" s="673"/>
      <c r="Q3" s="398"/>
      <c r="R3" s="398"/>
      <c r="S3" s="398"/>
      <c r="T3" s="398"/>
      <c r="U3" s="399"/>
    </row>
    <row r="4" spans="1:21" ht="15.75" customHeight="1" thickBot="1">
      <c r="A4" s="382" t="s">
        <v>21</v>
      </c>
      <c r="B4" s="611"/>
      <c r="C4" s="611"/>
      <c r="D4" s="611"/>
      <c r="E4" s="611"/>
      <c r="F4" s="611"/>
      <c r="G4" s="383"/>
      <c r="H4" s="594" t="s">
        <v>10</v>
      </c>
      <c r="I4" s="595"/>
      <c r="J4" s="596"/>
      <c r="L4" s="720"/>
      <c r="M4" s="396"/>
      <c r="N4" s="396"/>
      <c r="O4" s="396"/>
      <c r="P4" s="396"/>
      <c r="Q4" s="398"/>
      <c r="R4" s="398"/>
      <c r="S4" s="398"/>
      <c r="T4" s="398"/>
      <c r="U4" s="399"/>
    </row>
    <row r="5" spans="1:21" ht="15.75" customHeight="1" thickBot="1">
      <c r="A5" s="481"/>
      <c r="B5" s="482"/>
      <c r="C5" s="482"/>
      <c r="D5" s="482"/>
      <c r="E5" s="482"/>
      <c r="F5" s="482"/>
      <c r="G5" s="482"/>
      <c r="H5" s="482"/>
      <c r="I5" s="482"/>
      <c r="J5" s="483"/>
      <c r="L5" s="721"/>
      <c r="M5" s="400"/>
      <c r="N5" s="400"/>
      <c r="O5" s="400"/>
      <c r="P5" s="400"/>
      <c r="Q5" s="398"/>
      <c r="R5" s="398"/>
      <c r="S5" s="398"/>
      <c r="T5" s="398"/>
      <c r="U5" s="399"/>
    </row>
    <row r="6" spans="1:21" ht="30.75" thickBot="1">
      <c r="A6" s="176" t="s">
        <v>0</v>
      </c>
      <c r="B6" s="484" t="s">
        <v>1</v>
      </c>
      <c r="C6" s="485"/>
      <c r="D6" s="486"/>
      <c r="E6" s="177" t="s">
        <v>257</v>
      </c>
      <c r="F6" s="141" t="s">
        <v>258</v>
      </c>
      <c r="G6" s="369" t="s">
        <v>408</v>
      </c>
      <c r="H6" s="484" t="s">
        <v>224</v>
      </c>
      <c r="I6" s="485"/>
      <c r="J6" s="486"/>
      <c r="L6" s="697" t="s">
        <v>371</v>
      </c>
      <c r="M6" s="698"/>
      <c r="N6" s="698"/>
      <c r="O6" s="698"/>
      <c r="P6" s="699"/>
      <c r="Q6" s="398"/>
      <c r="R6" s="398"/>
      <c r="S6" s="398"/>
      <c r="T6" s="398"/>
      <c r="U6" s="399"/>
    </row>
    <row r="7" spans="1:21" ht="15.75" customHeight="1" thickBot="1">
      <c r="A7" s="490" t="s">
        <v>2</v>
      </c>
      <c r="B7" s="491"/>
      <c r="C7" s="491"/>
      <c r="D7" s="491"/>
      <c r="E7" s="491"/>
      <c r="F7" s="491"/>
      <c r="G7" s="491"/>
      <c r="H7" s="491"/>
      <c r="I7" s="491"/>
      <c r="J7" s="492"/>
      <c r="L7" s="591" t="s">
        <v>323</v>
      </c>
      <c r="M7" s="592"/>
      <c r="N7" s="592"/>
      <c r="O7" s="592"/>
      <c r="P7" s="593"/>
      <c r="Q7" s="398"/>
      <c r="R7" s="398"/>
      <c r="S7" s="398"/>
      <c r="T7" s="398"/>
      <c r="U7" s="399"/>
    </row>
    <row r="8" spans="1:21" ht="15.75" thickBot="1">
      <c r="A8" s="523">
        <v>1</v>
      </c>
      <c r="B8" s="496" t="s">
        <v>248</v>
      </c>
      <c r="C8" s="615" t="s">
        <v>244</v>
      </c>
      <c r="D8" s="616"/>
      <c r="E8" s="322">
        <v>0</v>
      </c>
      <c r="F8" s="523" t="s">
        <v>249</v>
      </c>
      <c r="G8" s="253">
        <f>O9</f>
        <v>49800</v>
      </c>
      <c r="H8" s="493">
        <f>E8*G8</f>
        <v>0</v>
      </c>
      <c r="I8" s="494"/>
      <c r="J8" s="495"/>
      <c r="L8" s="128" t="s">
        <v>0</v>
      </c>
      <c r="M8" s="676" t="s">
        <v>322</v>
      </c>
      <c r="N8" s="677"/>
      <c r="O8" s="436" t="s">
        <v>409</v>
      </c>
      <c r="P8" s="437"/>
      <c r="Q8" s="398"/>
      <c r="R8" s="398"/>
      <c r="S8" s="398"/>
      <c r="T8" s="398"/>
      <c r="U8" s="399"/>
    </row>
    <row r="9" spans="1:21" ht="15.75" thickBot="1">
      <c r="A9" s="598"/>
      <c r="B9" s="497"/>
      <c r="C9" s="562" t="s">
        <v>245</v>
      </c>
      <c r="D9" s="564"/>
      <c r="E9" s="323">
        <v>0</v>
      </c>
      <c r="F9" s="598"/>
      <c r="G9" s="163">
        <f>O10</f>
        <v>58890</v>
      </c>
      <c r="H9" s="612">
        <f>E9*G9</f>
        <v>0</v>
      </c>
      <c r="I9" s="613"/>
      <c r="J9" s="614"/>
      <c r="L9" s="263">
        <v>1</v>
      </c>
      <c r="M9" s="433" t="s">
        <v>248</v>
      </c>
      <c r="N9" s="313" t="s">
        <v>398</v>
      </c>
      <c r="O9" s="438">
        <v>49800</v>
      </c>
      <c r="P9" s="439"/>
      <c r="Q9" s="398"/>
      <c r="R9" s="398"/>
      <c r="S9" s="398"/>
      <c r="T9" s="398"/>
      <c r="U9" s="399"/>
    </row>
    <row r="10" spans="1:21">
      <c r="A10" s="523">
        <v>2</v>
      </c>
      <c r="B10" s="496" t="s">
        <v>3</v>
      </c>
      <c r="C10" s="618" t="s">
        <v>247</v>
      </c>
      <c r="D10" s="619"/>
      <c r="E10" s="324">
        <v>0</v>
      </c>
      <c r="F10" s="598"/>
      <c r="G10" s="184">
        <f>O12</f>
        <v>49800</v>
      </c>
      <c r="H10" s="493">
        <f>E10*G10</f>
        <v>0</v>
      </c>
      <c r="I10" s="494"/>
      <c r="J10" s="495"/>
      <c r="L10" s="259">
        <v>2</v>
      </c>
      <c r="M10" s="446"/>
      <c r="N10" s="312" t="s">
        <v>399</v>
      </c>
      <c r="O10" s="440">
        <v>58890</v>
      </c>
      <c r="P10" s="441"/>
      <c r="Q10" s="398"/>
      <c r="R10" s="398"/>
      <c r="S10" s="398"/>
      <c r="T10" s="398"/>
      <c r="U10" s="399"/>
    </row>
    <row r="11" spans="1:21" ht="15.75" thickBot="1">
      <c r="A11" s="524"/>
      <c r="B11" s="617"/>
      <c r="C11" s="620" t="s">
        <v>250</v>
      </c>
      <c r="D11" s="621"/>
      <c r="E11" s="325">
        <v>0</v>
      </c>
      <c r="F11" s="598"/>
      <c r="G11" s="182">
        <f>O13</f>
        <v>12650</v>
      </c>
      <c r="H11" s="612">
        <f>E11*G11</f>
        <v>0</v>
      </c>
      <c r="I11" s="613"/>
      <c r="J11" s="614"/>
      <c r="L11" s="259">
        <v>3</v>
      </c>
      <c r="M11" s="674" t="s">
        <v>3</v>
      </c>
      <c r="N11" s="312" t="s">
        <v>400</v>
      </c>
      <c r="O11" s="440">
        <v>84597</v>
      </c>
      <c r="P11" s="441"/>
      <c r="Q11" s="398"/>
      <c r="R11" s="398"/>
      <c r="S11" s="398"/>
      <c r="T11" s="398"/>
      <c r="U11" s="399"/>
    </row>
    <row r="12" spans="1:21" ht="15.75" customHeight="1" thickBot="1">
      <c r="A12" s="188">
        <v>3</v>
      </c>
      <c r="B12" s="459" t="s">
        <v>411</v>
      </c>
      <c r="C12" s="629"/>
      <c r="D12" s="630"/>
      <c r="E12" s="320">
        <v>0</v>
      </c>
      <c r="F12" s="524"/>
      <c r="G12" s="372">
        <f>O14</f>
        <v>690</v>
      </c>
      <c r="H12" s="647">
        <f>E12*G12</f>
        <v>0</v>
      </c>
      <c r="I12" s="648"/>
      <c r="J12" s="649"/>
      <c r="L12" s="259">
        <v>4</v>
      </c>
      <c r="M12" s="674"/>
      <c r="N12" s="312" t="s">
        <v>401</v>
      </c>
      <c r="O12" s="440">
        <v>49800</v>
      </c>
      <c r="P12" s="441"/>
      <c r="Q12" s="398"/>
      <c r="R12" s="398"/>
      <c r="S12" s="398"/>
      <c r="T12" s="398"/>
      <c r="U12" s="399"/>
    </row>
    <row r="13" spans="1:21" ht="15.75" customHeight="1" thickBot="1">
      <c r="A13" s="503" t="s">
        <v>228</v>
      </c>
      <c r="B13" s="504"/>
      <c r="C13" s="504"/>
      <c r="D13" s="504"/>
      <c r="E13" s="504"/>
      <c r="F13" s="504"/>
      <c r="G13" s="505"/>
      <c r="H13" s="444">
        <f>SUM(H8:H12)</f>
        <v>0</v>
      </c>
      <c r="I13" s="501"/>
      <c r="J13" s="445"/>
      <c r="L13" s="374">
        <v>5</v>
      </c>
      <c r="M13" s="675"/>
      <c r="N13" s="375" t="s">
        <v>406</v>
      </c>
      <c r="O13" s="442">
        <v>12650</v>
      </c>
      <c r="P13" s="443"/>
      <c r="Q13" s="398"/>
      <c r="R13" s="398"/>
      <c r="S13" s="398"/>
      <c r="T13" s="398"/>
      <c r="U13" s="399"/>
    </row>
    <row r="14" spans="1:21" ht="15.75" thickBot="1">
      <c r="A14" s="509" t="s">
        <v>119</v>
      </c>
      <c r="B14" s="510"/>
      <c r="C14" s="510"/>
      <c r="D14" s="510"/>
      <c r="E14" s="510"/>
      <c r="F14" s="510"/>
      <c r="G14" s="510"/>
      <c r="H14" s="510"/>
      <c r="I14" s="510"/>
      <c r="J14" s="511"/>
      <c r="L14" s="390">
        <v>6</v>
      </c>
      <c r="M14" s="404" t="s">
        <v>410</v>
      </c>
      <c r="N14" s="405"/>
      <c r="O14" s="392">
        <v>690</v>
      </c>
      <c r="P14" s="393"/>
      <c r="Q14" s="398"/>
      <c r="R14" s="398"/>
      <c r="S14" s="398"/>
      <c r="T14" s="398"/>
      <c r="U14" s="399"/>
    </row>
    <row r="15" spans="1:21" ht="30.75" thickBot="1">
      <c r="A15" s="179" t="s">
        <v>0</v>
      </c>
      <c r="B15" s="179" t="s">
        <v>227</v>
      </c>
      <c r="C15" s="512" t="s">
        <v>1</v>
      </c>
      <c r="D15" s="513"/>
      <c r="E15" s="141" t="s">
        <v>257</v>
      </c>
      <c r="F15" s="141" t="s">
        <v>258</v>
      </c>
      <c r="G15" s="369" t="s">
        <v>408</v>
      </c>
      <c r="H15" s="512" t="s">
        <v>224</v>
      </c>
      <c r="I15" s="513"/>
      <c r="J15" s="514"/>
      <c r="L15" s="391"/>
      <c r="M15" s="406"/>
      <c r="N15" s="407"/>
      <c r="O15" s="394"/>
      <c r="P15" s="395"/>
      <c r="Q15" s="398"/>
      <c r="R15" s="398"/>
      <c r="S15" s="398"/>
      <c r="T15" s="398"/>
      <c r="U15" s="399"/>
    </row>
    <row r="16" spans="1:21" ht="31.5" customHeight="1" thickBot="1">
      <c r="A16" s="607">
        <v>1</v>
      </c>
      <c r="B16" s="605" t="s">
        <v>288</v>
      </c>
      <c r="C16" s="658" t="s">
        <v>237</v>
      </c>
      <c r="D16" s="659"/>
      <c r="E16" s="321">
        <v>0</v>
      </c>
      <c r="F16" s="523" t="s">
        <v>249</v>
      </c>
      <c r="G16" s="266"/>
      <c r="H16" s="654">
        <f>E16*G16</f>
        <v>0</v>
      </c>
      <c r="I16" s="655"/>
      <c r="J16" s="656"/>
      <c r="L16" s="368">
        <v>7</v>
      </c>
      <c r="M16" s="447" t="s">
        <v>321</v>
      </c>
      <c r="N16" s="448"/>
      <c r="O16" s="444">
        <v>36</v>
      </c>
      <c r="P16" s="445"/>
      <c r="Q16" s="398"/>
      <c r="R16" s="398"/>
      <c r="S16" s="398"/>
      <c r="T16" s="398"/>
      <c r="U16" s="399"/>
    </row>
    <row r="17" spans="1:21" ht="15" customHeight="1">
      <c r="A17" s="487"/>
      <c r="B17" s="606"/>
      <c r="C17" s="521" t="s">
        <v>248</v>
      </c>
      <c r="D17" s="139" t="s">
        <v>244</v>
      </c>
      <c r="E17" s="180">
        <f>HLOOKUP(H3, Infrastructure!F2:N14, 3, FALSE)</f>
        <v>3</v>
      </c>
      <c r="F17" s="653"/>
      <c r="G17" s="251">
        <f>O9</f>
        <v>49800</v>
      </c>
      <c r="H17" s="660">
        <f>E17*G17</f>
        <v>149400</v>
      </c>
      <c r="I17" s="525"/>
      <c r="J17" s="495"/>
      <c r="L17" s="116">
        <v>8</v>
      </c>
      <c r="M17" s="515" t="s">
        <v>372</v>
      </c>
      <c r="N17" s="516"/>
      <c r="O17" s="438">
        <v>55000</v>
      </c>
      <c r="P17" s="439"/>
      <c r="Q17" s="398"/>
      <c r="R17" s="398"/>
      <c r="S17" s="398"/>
      <c r="T17" s="398"/>
      <c r="U17" s="399"/>
    </row>
    <row r="18" spans="1:21" ht="15.75" thickBot="1">
      <c r="A18" s="487"/>
      <c r="B18" s="606"/>
      <c r="C18" s="522"/>
      <c r="D18" s="165" t="s">
        <v>245</v>
      </c>
      <c r="E18" s="190">
        <f>HLOOKUP(H3, Infrastructure!F2:N14, 4, FALSE)</f>
        <v>0</v>
      </c>
      <c r="F18" s="653"/>
      <c r="G18" s="257">
        <f>O10</f>
        <v>58890</v>
      </c>
      <c r="H18" s="601">
        <f>E18*G18</f>
        <v>0</v>
      </c>
      <c r="I18" s="527"/>
      <c r="J18" s="528"/>
      <c r="L18" s="259">
        <v>9</v>
      </c>
      <c r="M18" s="517" t="s">
        <v>373</v>
      </c>
      <c r="N18" s="518"/>
      <c r="O18" s="440">
        <v>35000</v>
      </c>
      <c r="P18" s="441"/>
      <c r="Q18" s="398"/>
      <c r="R18" s="398"/>
      <c r="S18" s="398"/>
      <c r="T18" s="398"/>
      <c r="U18" s="399"/>
    </row>
    <row r="19" spans="1:21" ht="15" customHeight="1">
      <c r="A19" s="487"/>
      <c r="B19" s="606"/>
      <c r="C19" s="599" t="s">
        <v>3</v>
      </c>
      <c r="D19" s="140" t="s">
        <v>246</v>
      </c>
      <c r="E19" s="189">
        <f>HLOOKUP(H3, Infrastructure!F2:N14, 5, FALSE)</f>
        <v>1</v>
      </c>
      <c r="F19" s="653"/>
      <c r="G19" s="256">
        <f>O11</f>
        <v>84597</v>
      </c>
      <c r="H19" s="657">
        <f>E19*G19</f>
        <v>84597</v>
      </c>
      <c r="I19" s="651"/>
      <c r="J19" s="652"/>
      <c r="L19" s="259">
        <v>10</v>
      </c>
      <c r="M19" s="519" t="s">
        <v>374</v>
      </c>
      <c r="N19" s="520"/>
      <c r="O19" s="440">
        <v>25000</v>
      </c>
      <c r="P19" s="441"/>
      <c r="Q19" s="398"/>
      <c r="R19" s="398"/>
      <c r="S19" s="398"/>
      <c r="T19" s="398"/>
      <c r="U19" s="399"/>
    </row>
    <row r="20" spans="1:21" ht="15" customHeight="1" thickBot="1">
      <c r="A20" s="487"/>
      <c r="B20" s="606"/>
      <c r="C20" s="600"/>
      <c r="D20" s="164" t="s">
        <v>247</v>
      </c>
      <c r="E20" s="161">
        <f>HLOOKUP(H3, Infrastructure!F2:N14, 6, FALSE)</f>
        <v>2</v>
      </c>
      <c r="F20" s="577"/>
      <c r="G20" s="257">
        <f>O12</f>
        <v>49800</v>
      </c>
      <c r="H20" s="602">
        <f>E20*G20</f>
        <v>99600</v>
      </c>
      <c r="I20" s="603"/>
      <c r="J20" s="604"/>
      <c r="L20" s="259">
        <v>11</v>
      </c>
      <c r="M20" s="519" t="s">
        <v>375</v>
      </c>
      <c r="N20" s="520"/>
      <c r="O20" s="440">
        <v>70000</v>
      </c>
      <c r="P20" s="441"/>
      <c r="Q20" s="398"/>
      <c r="R20" s="398"/>
      <c r="S20" s="398"/>
      <c r="T20" s="398"/>
      <c r="U20" s="399"/>
    </row>
    <row r="21" spans="1:21" ht="15" customHeight="1">
      <c r="A21" s="487"/>
      <c r="B21" s="606"/>
      <c r="C21" s="529" t="s">
        <v>390</v>
      </c>
      <c r="D21" s="328" t="s">
        <v>373</v>
      </c>
      <c r="E21" s="208">
        <f>HLOOKUP(H3, 'Manpower Resources'!E4:M23, 3, FALSE)</f>
        <v>1</v>
      </c>
      <c r="F21" s="162">
        <f>O16</f>
        <v>36</v>
      </c>
      <c r="G21" s="255">
        <f>O18</f>
        <v>35000</v>
      </c>
      <c r="H21" s="493">
        <f>E21*F21*G21</f>
        <v>1260000</v>
      </c>
      <c r="I21" s="525"/>
      <c r="J21" s="495"/>
      <c r="L21" s="259">
        <v>12</v>
      </c>
      <c r="M21" s="519" t="s">
        <v>376</v>
      </c>
      <c r="N21" s="520"/>
      <c r="O21" s="440">
        <v>40000</v>
      </c>
      <c r="P21" s="441"/>
      <c r="Q21" s="398"/>
      <c r="R21" s="398"/>
      <c r="S21" s="398"/>
      <c r="T21" s="398"/>
      <c r="U21" s="399"/>
    </row>
    <row r="22" spans="1:21" ht="15.75" customHeight="1" thickBot="1">
      <c r="A22" s="487"/>
      <c r="B22" s="606"/>
      <c r="C22" s="530"/>
      <c r="D22" s="329" t="s">
        <v>374</v>
      </c>
      <c r="E22" s="211">
        <f>HLOOKUP(H3, 'Manpower Resources'!E4:M23, 4, FALSE)</f>
        <v>2</v>
      </c>
      <c r="F22" s="206">
        <f>O16</f>
        <v>36</v>
      </c>
      <c r="G22" s="175">
        <f>O19</f>
        <v>25000</v>
      </c>
      <c r="H22" s="487">
        <f>E22*F22*G22</f>
        <v>1800000</v>
      </c>
      <c r="I22" s="488"/>
      <c r="J22" s="489"/>
      <c r="L22" s="260">
        <v>13</v>
      </c>
      <c r="M22" s="426" t="s">
        <v>377</v>
      </c>
      <c r="N22" s="722"/>
      <c r="O22" s="723">
        <v>30000</v>
      </c>
      <c r="P22" s="724"/>
      <c r="Q22" s="398"/>
      <c r="R22" s="398"/>
      <c r="S22" s="398"/>
      <c r="T22" s="398"/>
      <c r="U22" s="399"/>
    </row>
    <row r="23" spans="1:21" ht="15" customHeight="1">
      <c r="A23" s="523">
        <v>2</v>
      </c>
      <c r="B23" s="523" t="s">
        <v>4</v>
      </c>
      <c r="C23" s="521" t="s">
        <v>248</v>
      </c>
      <c r="D23" s="140" t="s">
        <v>244</v>
      </c>
      <c r="E23" s="210">
        <f>HLOOKUP(H3, Infrastructure!F2:N14, 7, FALSE)</f>
        <v>10</v>
      </c>
      <c r="F23" s="523" t="s">
        <v>249</v>
      </c>
      <c r="G23" s="253">
        <f>O9</f>
        <v>49800</v>
      </c>
      <c r="H23" s="493">
        <f>E23*G23</f>
        <v>498000</v>
      </c>
      <c r="I23" s="525"/>
      <c r="J23" s="495"/>
      <c r="L23" s="466" t="s">
        <v>389</v>
      </c>
      <c r="M23" s="583"/>
      <c r="N23" s="584"/>
      <c r="O23" s="693" t="s">
        <v>259</v>
      </c>
      <c r="P23" s="694"/>
      <c r="Q23" s="398"/>
      <c r="R23" s="398"/>
      <c r="S23" s="398"/>
      <c r="T23" s="398"/>
      <c r="U23" s="399"/>
    </row>
    <row r="24" spans="1:21" ht="15" customHeight="1" thickBot="1">
      <c r="A24" s="598"/>
      <c r="B24" s="598"/>
      <c r="C24" s="522"/>
      <c r="D24" s="165" t="s">
        <v>245</v>
      </c>
      <c r="E24" s="190">
        <f>HLOOKUP(H3, Infrastructure!F2:N14, 8, FALSE)</f>
        <v>1</v>
      </c>
      <c r="F24" s="598"/>
      <c r="G24" s="182">
        <f>O10</f>
        <v>58890</v>
      </c>
      <c r="H24" s="526">
        <f>E24*G24</f>
        <v>58890</v>
      </c>
      <c r="I24" s="527"/>
      <c r="J24" s="528"/>
      <c r="L24" s="588"/>
      <c r="M24" s="589"/>
      <c r="N24" s="590"/>
      <c r="O24" s="695"/>
      <c r="P24" s="696"/>
      <c r="Q24" s="398"/>
      <c r="R24" s="398"/>
      <c r="S24" s="398"/>
      <c r="T24" s="398"/>
      <c r="U24" s="399"/>
    </row>
    <row r="25" spans="1:21" ht="15.75" thickBot="1">
      <c r="A25" s="598"/>
      <c r="B25" s="598"/>
      <c r="C25" s="178" t="s">
        <v>3</v>
      </c>
      <c r="D25" s="140" t="s">
        <v>250</v>
      </c>
      <c r="E25" s="189">
        <f>HLOOKUP(H3, Infrastructure!F2:N14, 9, FALSE)</f>
        <v>1</v>
      </c>
      <c r="F25" s="598"/>
      <c r="G25" s="191">
        <f>O13</f>
        <v>12650</v>
      </c>
      <c r="H25" s="650">
        <f>E25*G25</f>
        <v>12650</v>
      </c>
      <c r="I25" s="651"/>
      <c r="J25" s="652"/>
      <c r="L25" s="368">
        <v>14</v>
      </c>
      <c r="M25" s="666" t="s">
        <v>335</v>
      </c>
      <c r="N25" s="667"/>
      <c r="O25" s="402">
        <v>60</v>
      </c>
      <c r="P25" s="403"/>
      <c r="Q25" s="398"/>
      <c r="R25" s="398"/>
      <c r="S25" s="398"/>
      <c r="T25" s="398"/>
      <c r="U25" s="399"/>
    </row>
    <row r="26" spans="1:21" ht="15.75" customHeight="1" thickBot="1">
      <c r="A26" s="598"/>
      <c r="B26" s="598"/>
      <c r="C26" s="529" t="s">
        <v>390</v>
      </c>
      <c r="D26" s="331" t="s">
        <v>373</v>
      </c>
      <c r="E26" s="330">
        <f>HLOOKUP(H3, 'Manpower Resources'!E4:M23, 6, FALSE)</f>
        <v>1</v>
      </c>
      <c r="F26" s="330">
        <f>O16</f>
        <v>36</v>
      </c>
      <c r="G26" s="330">
        <f>O18</f>
        <v>35000</v>
      </c>
      <c r="H26" s="574">
        <f>E26*F26*G26</f>
        <v>1260000</v>
      </c>
      <c r="I26" s="575"/>
      <c r="J26" s="576"/>
      <c r="L26" s="370">
        <v>15</v>
      </c>
      <c r="M26" s="382" t="s">
        <v>412</v>
      </c>
      <c r="N26" s="383"/>
      <c r="O26" s="402">
        <v>4498</v>
      </c>
      <c r="P26" s="403"/>
      <c r="Q26" s="398"/>
      <c r="R26" s="398"/>
      <c r="S26" s="398"/>
      <c r="T26" s="398"/>
      <c r="U26" s="399"/>
    </row>
    <row r="27" spans="1:21" ht="15.75" thickBot="1">
      <c r="A27" s="598"/>
      <c r="B27" s="598"/>
      <c r="C27" s="530"/>
      <c r="D27" s="143" t="s">
        <v>374</v>
      </c>
      <c r="E27" s="181">
        <f>HLOOKUP(H3, 'Manpower Resources'!E4:M23, 7, FALSE)</f>
        <v>3</v>
      </c>
      <c r="F27" s="181">
        <f>O16</f>
        <v>36</v>
      </c>
      <c r="G27" s="175">
        <f>O19</f>
        <v>25000</v>
      </c>
      <c r="H27" s="487">
        <f>E27*F27*G27</f>
        <v>2700000</v>
      </c>
      <c r="I27" s="488"/>
      <c r="J27" s="489"/>
      <c r="L27" s="384">
        <v>16</v>
      </c>
      <c r="M27" s="404" t="s">
        <v>379</v>
      </c>
      <c r="N27" s="405"/>
      <c r="O27" s="668">
        <v>0</v>
      </c>
      <c r="P27" s="393"/>
      <c r="Q27" s="398"/>
      <c r="R27" s="398"/>
      <c r="S27" s="398"/>
      <c r="T27" s="398"/>
      <c r="U27" s="399"/>
    </row>
    <row r="28" spans="1:21" ht="15.75" thickBot="1">
      <c r="A28" s="523">
        <v>3</v>
      </c>
      <c r="B28" s="523" t="s">
        <v>251</v>
      </c>
      <c r="C28" s="521" t="s">
        <v>248</v>
      </c>
      <c r="D28" s="139" t="s">
        <v>244</v>
      </c>
      <c r="E28" s="180">
        <f>HLOOKUP(H3, Infrastructure!F2:N14, 10, FALSE)</f>
        <v>5</v>
      </c>
      <c r="F28" s="523" t="s">
        <v>249</v>
      </c>
      <c r="G28" s="184">
        <f>O9</f>
        <v>49800</v>
      </c>
      <c r="H28" s="493">
        <f>E28*G28</f>
        <v>249000</v>
      </c>
      <c r="I28" s="525"/>
      <c r="J28" s="495"/>
      <c r="L28" s="385"/>
      <c r="M28" s="406"/>
      <c r="N28" s="407"/>
      <c r="O28" s="669"/>
      <c r="P28" s="395"/>
      <c r="Q28" s="398"/>
      <c r="R28" s="398"/>
      <c r="S28" s="398"/>
      <c r="T28" s="398"/>
      <c r="U28" s="399"/>
    </row>
    <row r="29" spans="1:21" ht="15.75" thickBot="1">
      <c r="A29" s="598"/>
      <c r="B29" s="598"/>
      <c r="C29" s="522"/>
      <c r="D29" s="165" t="s">
        <v>245</v>
      </c>
      <c r="E29" s="190">
        <f>HLOOKUP(H3, Infrastructure!F2:N14, 11, FALSE)</f>
        <v>2</v>
      </c>
      <c r="F29" s="524"/>
      <c r="G29" s="182">
        <f>O10</f>
        <v>58890</v>
      </c>
      <c r="H29" s="526">
        <f>E29*G29</f>
        <v>117780</v>
      </c>
      <c r="I29" s="527"/>
      <c r="J29" s="528"/>
      <c r="L29" s="71">
        <v>17</v>
      </c>
      <c r="M29" s="531" t="s">
        <v>358</v>
      </c>
      <c r="N29" s="532"/>
      <c r="O29" s="682">
        <v>30</v>
      </c>
      <c r="P29" s="683"/>
      <c r="Q29" s="398"/>
      <c r="R29" s="398"/>
      <c r="S29" s="398"/>
      <c r="T29" s="398"/>
      <c r="U29" s="399"/>
    </row>
    <row r="30" spans="1:21" ht="15.75" customHeight="1">
      <c r="A30" s="598"/>
      <c r="B30" s="598"/>
      <c r="C30" s="529" t="s">
        <v>390</v>
      </c>
      <c r="D30" s="139" t="s">
        <v>373</v>
      </c>
      <c r="E30" s="180">
        <f>HLOOKUP(H3, 'Manpower Resources'!E4:M23, 9, FALSE)</f>
        <v>3</v>
      </c>
      <c r="F30" s="180">
        <f>O16</f>
        <v>36</v>
      </c>
      <c r="G30" s="184">
        <f>O18</f>
        <v>35000</v>
      </c>
      <c r="H30" s="493">
        <f>E30*F30*G30</f>
        <v>3780000</v>
      </c>
      <c r="I30" s="525"/>
      <c r="J30" s="495"/>
      <c r="L30" s="390">
        <v>18</v>
      </c>
      <c r="M30" s="725" t="s">
        <v>422</v>
      </c>
      <c r="N30" s="726"/>
      <c r="O30" s="732">
        <v>0</v>
      </c>
      <c r="P30" s="733"/>
      <c r="Q30" s="398"/>
      <c r="R30" s="398"/>
      <c r="S30" s="398"/>
      <c r="T30" s="398"/>
      <c r="U30" s="399"/>
    </row>
    <row r="31" spans="1:21" ht="15.75" customHeight="1" thickBot="1">
      <c r="A31" s="524"/>
      <c r="B31" s="598"/>
      <c r="C31" s="530"/>
      <c r="D31" s="143" t="s">
        <v>374</v>
      </c>
      <c r="E31" s="181">
        <f>HLOOKUP(H3, 'Manpower Resources'!E4:M23, 10, FALSE)</f>
        <v>4</v>
      </c>
      <c r="F31" s="181">
        <f>O16</f>
        <v>36</v>
      </c>
      <c r="G31" s="175">
        <f>O19</f>
        <v>25000</v>
      </c>
      <c r="H31" s="487">
        <f>E31*F31*G31</f>
        <v>3600000</v>
      </c>
      <c r="I31" s="488"/>
      <c r="J31" s="489"/>
      <c r="L31" s="731"/>
      <c r="M31" s="727"/>
      <c r="N31" s="728"/>
      <c r="O31" s="734"/>
      <c r="P31" s="735"/>
      <c r="Q31" s="398"/>
      <c r="R31" s="398"/>
      <c r="S31" s="398"/>
      <c r="T31" s="398"/>
      <c r="U31" s="399"/>
    </row>
    <row r="32" spans="1:21" ht="15.75" customHeight="1" thickBot="1">
      <c r="A32" s="523">
        <v>4</v>
      </c>
      <c r="B32" s="523" t="s">
        <v>252</v>
      </c>
      <c r="C32" s="521" t="s">
        <v>248</v>
      </c>
      <c r="D32" s="139" t="s">
        <v>244</v>
      </c>
      <c r="E32" s="180">
        <f>HLOOKUP(H3, Infrastructure!F2:N14, 12, FALSE)</f>
        <v>3</v>
      </c>
      <c r="F32" s="523" t="s">
        <v>249</v>
      </c>
      <c r="G32" s="253">
        <f>O9</f>
        <v>49800</v>
      </c>
      <c r="H32" s="493">
        <f>E32*G32</f>
        <v>149400</v>
      </c>
      <c r="I32" s="525"/>
      <c r="J32" s="495"/>
      <c r="L32" s="391"/>
      <c r="M32" s="729"/>
      <c r="N32" s="730"/>
      <c r="O32" s="736"/>
      <c r="P32" s="737"/>
      <c r="Q32" s="398"/>
      <c r="R32" s="398"/>
      <c r="S32" s="398"/>
      <c r="T32" s="398"/>
      <c r="U32" s="399"/>
    </row>
    <row r="33" spans="1:21" ht="16.5" customHeight="1" thickBot="1">
      <c r="A33" s="598"/>
      <c r="B33" s="598"/>
      <c r="C33" s="522"/>
      <c r="D33" s="165" t="s">
        <v>245</v>
      </c>
      <c r="E33" s="190">
        <f>HLOOKUP(H3, Infrastructure!F2:N14, 13, FALSE)</f>
        <v>1</v>
      </c>
      <c r="F33" s="524"/>
      <c r="G33" s="182">
        <f>O10</f>
        <v>58890</v>
      </c>
      <c r="H33" s="526">
        <f>E33*G33</f>
        <v>58890</v>
      </c>
      <c r="I33" s="527"/>
      <c r="J33" s="528"/>
      <c r="L33" s="373">
        <v>19</v>
      </c>
      <c r="M33" s="680" t="s">
        <v>423</v>
      </c>
      <c r="N33" s="681"/>
      <c r="O33" s="678">
        <v>0</v>
      </c>
      <c r="P33" s="679"/>
      <c r="Q33" s="398"/>
      <c r="R33" s="398"/>
      <c r="S33" s="398"/>
      <c r="T33" s="398"/>
      <c r="U33" s="399"/>
    </row>
    <row r="34" spans="1:21" ht="15.75" customHeight="1">
      <c r="A34" s="598"/>
      <c r="B34" s="598"/>
      <c r="C34" s="529" t="s">
        <v>390</v>
      </c>
      <c r="D34" s="139" t="s">
        <v>372</v>
      </c>
      <c r="E34" s="180">
        <f>HLOOKUP(H3, 'Manpower Resources'!E4:M23, 12, FALSE)</f>
        <v>1</v>
      </c>
      <c r="F34" s="180">
        <f>O16</f>
        <v>36</v>
      </c>
      <c r="G34" s="184">
        <f>O17</f>
        <v>55000</v>
      </c>
      <c r="H34" s="493">
        <f>E34*F34*G34</f>
        <v>1980000</v>
      </c>
      <c r="I34" s="525"/>
      <c r="J34" s="495"/>
      <c r="L34" s="720"/>
      <c r="M34" s="396"/>
      <c r="N34" s="396"/>
      <c r="O34" s="396"/>
      <c r="P34" s="396"/>
      <c r="Q34" s="398"/>
      <c r="R34" s="398"/>
      <c r="S34" s="398"/>
      <c r="T34" s="398"/>
      <c r="U34" s="399"/>
    </row>
    <row r="35" spans="1:21" ht="15.75" thickBot="1">
      <c r="A35" s="598"/>
      <c r="B35" s="598"/>
      <c r="C35" s="530"/>
      <c r="D35" s="140" t="s">
        <v>373</v>
      </c>
      <c r="E35" s="189">
        <f>HLOOKUP(H3, 'Manpower Resources'!E4:M23, 13, FALSE)</f>
        <v>1</v>
      </c>
      <c r="F35" s="189">
        <f>O16</f>
        <v>36</v>
      </c>
      <c r="G35" s="191">
        <f>O18</f>
        <v>35000</v>
      </c>
      <c r="H35" s="487">
        <f>E35*F35*G35</f>
        <v>1260000</v>
      </c>
      <c r="I35" s="488"/>
      <c r="J35" s="489"/>
      <c r="L35" s="721"/>
      <c r="M35" s="400"/>
      <c r="N35" s="400"/>
      <c r="O35" s="400"/>
      <c r="P35" s="400"/>
      <c r="Q35" s="400"/>
      <c r="R35" s="400"/>
      <c r="S35" s="400"/>
      <c r="T35" s="400"/>
      <c r="U35" s="401"/>
    </row>
    <row r="36" spans="1:21" ht="16.5" thickBot="1">
      <c r="A36" s="524"/>
      <c r="B36" s="598"/>
      <c r="C36" s="530"/>
      <c r="D36" s="143" t="s">
        <v>374</v>
      </c>
      <c r="E36" s="181">
        <f>HLOOKUP(H3, 'Manpower Resources'!E4:M23, 14, FALSE)</f>
        <v>2</v>
      </c>
      <c r="F36" s="181">
        <f>O16</f>
        <v>36</v>
      </c>
      <c r="G36" s="175">
        <f>O19</f>
        <v>25000</v>
      </c>
      <c r="H36" s="622">
        <f>E36*F36*G36</f>
        <v>1800000</v>
      </c>
      <c r="I36" s="623"/>
      <c r="J36" s="624"/>
      <c r="L36" s="591" t="s">
        <v>351</v>
      </c>
      <c r="M36" s="592"/>
      <c r="N36" s="592"/>
      <c r="O36" s="592"/>
      <c r="P36" s="592"/>
      <c r="Q36" s="592"/>
      <c r="R36" s="592"/>
      <c r="S36" s="592"/>
      <c r="T36" s="592"/>
      <c r="U36" s="593"/>
    </row>
    <row r="37" spans="1:21" ht="15.75" customHeight="1">
      <c r="A37" s="523">
        <v>5</v>
      </c>
      <c r="B37" s="523" t="s">
        <v>332</v>
      </c>
      <c r="C37" s="521" t="s">
        <v>248</v>
      </c>
      <c r="D37" s="139" t="s">
        <v>244</v>
      </c>
      <c r="E37" s="251">
        <f>HLOOKUP(H3, Infrastructure!F2:N16, 14, FALSE)</f>
        <v>3</v>
      </c>
      <c r="F37" s="523" t="s">
        <v>249</v>
      </c>
      <c r="G37" s="253">
        <f>O9</f>
        <v>49800</v>
      </c>
      <c r="H37" s="493">
        <f>E37*G37</f>
        <v>149400</v>
      </c>
      <c r="I37" s="525"/>
      <c r="J37" s="495"/>
      <c r="L37" s="412" t="s">
        <v>0</v>
      </c>
      <c r="M37" s="418" t="s">
        <v>41</v>
      </c>
      <c r="N37" s="415"/>
      <c r="O37" s="418" t="s">
        <v>352</v>
      </c>
      <c r="P37" s="412" t="s">
        <v>420</v>
      </c>
      <c r="Q37" s="412" t="s">
        <v>421</v>
      </c>
      <c r="R37" s="412" t="s">
        <v>365</v>
      </c>
      <c r="S37" s="412" t="s">
        <v>366</v>
      </c>
      <c r="T37" s="415" t="s">
        <v>367</v>
      </c>
      <c r="U37" s="415" t="s">
        <v>394</v>
      </c>
    </row>
    <row r="38" spans="1:21" ht="15.75" customHeight="1" thickBot="1">
      <c r="A38" s="598"/>
      <c r="B38" s="598"/>
      <c r="C38" s="522"/>
      <c r="D38" s="165" t="s">
        <v>245</v>
      </c>
      <c r="E38" s="257">
        <f>HLOOKUP(H3, Infrastructure!F2:N16, 15, FALSE)</f>
        <v>1</v>
      </c>
      <c r="F38" s="524"/>
      <c r="G38" s="254">
        <f>O10</f>
        <v>58890</v>
      </c>
      <c r="H38" s="526">
        <f>E38*G38</f>
        <v>58890</v>
      </c>
      <c r="I38" s="527"/>
      <c r="J38" s="528"/>
      <c r="L38" s="413"/>
      <c r="M38" s="419"/>
      <c r="N38" s="416"/>
      <c r="O38" s="419"/>
      <c r="P38" s="413"/>
      <c r="Q38" s="413"/>
      <c r="R38" s="413"/>
      <c r="S38" s="413"/>
      <c r="T38" s="416"/>
      <c r="U38" s="416"/>
    </row>
    <row r="39" spans="1:21" ht="15.75" customHeight="1" thickBot="1">
      <c r="A39" s="598"/>
      <c r="B39" s="598"/>
      <c r="C39" s="529" t="s">
        <v>390</v>
      </c>
      <c r="D39" s="139" t="s">
        <v>375</v>
      </c>
      <c r="E39" s="251">
        <f>HLOOKUP(H3, 'Manpower Resources'!E4:M23, 16, FALSE)</f>
        <v>1</v>
      </c>
      <c r="F39" s="251">
        <f>O16</f>
        <v>36</v>
      </c>
      <c r="G39" s="253">
        <f>O20</f>
        <v>70000</v>
      </c>
      <c r="H39" s="493">
        <f>E39*F39*G39</f>
        <v>2520000</v>
      </c>
      <c r="I39" s="525"/>
      <c r="J39" s="495"/>
      <c r="L39" s="414"/>
      <c r="M39" s="420"/>
      <c r="N39" s="417"/>
      <c r="O39" s="420"/>
      <c r="P39" s="414"/>
      <c r="Q39" s="414"/>
      <c r="R39" s="414"/>
      <c r="S39" s="414"/>
      <c r="T39" s="417"/>
      <c r="U39" s="417"/>
    </row>
    <row r="40" spans="1:21" ht="15.75" customHeight="1">
      <c r="A40" s="598"/>
      <c r="B40" s="598"/>
      <c r="C40" s="530"/>
      <c r="D40" s="140" t="s">
        <v>376</v>
      </c>
      <c r="E40" s="256">
        <f>HLOOKUP(H3, 'Manpower Resources'!E4:M23, 17, FALSE)</f>
        <v>1</v>
      </c>
      <c r="F40" s="256">
        <f>O16</f>
        <v>36</v>
      </c>
      <c r="G40" s="255">
        <f>O21</f>
        <v>40000</v>
      </c>
      <c r="H40" s="487">
        <f>E40*F40*G40</f>
        <v>1440000</v>
      </c>
      <c r="I40" s="488"/>
      <c r="J40" s="489"/>
      <c r="L40" s="384">
        <v>1</v>
      </c>
      <c r="M40" s="433" t="s">
        <v>248</v>
      </c>
      <c r="N40" s="315" t="s">
        <v>244</v>
      </c>
      <c r="O40" s="317">
        <f>E8+E17+E23+E28+E32+E37</f>
        <v>24</v>
      </c>
      <c r="P40" s="317">
        <f>H8+H17+H23+H28+H32+H37</f>
        <v>1195200</v>
      </c>
      <c r="Q40" s="317">
        <f>P40*O29</f>
        <v>35856000</v>
      </c>
      <c r="R40" s="317">
        <f t="shared" ref="R40:R49" si="0">Q40</f>
        <v>35856000</v>
      </c>
      <c r="S40" s="317">
        <v>0</v>
      </c>
      <c r="T40" s="317">
        <v>0</v>
      </c>
      <c r="U40" s="384" t="s">
        <v>395</v>
      </c>
    </row>
    <row r="41" spans="1:21" ht="15.75" thickBot="1">
      <c r="A41" s="524"/>
      <c r="B41" s="598"/>
      <c r="C41" s="530"/>
      <c r="D41" s="143" t="s">
        <v>377</v>
      </c>
      <c r="E41" s="252">
        <f>HLOOKUP(H3, 'Manpower Resources'!E4:M23, 18, FALSE)</f>
        <v>2</v>
      </c>
      <c r="F41" s="252">
        <f>O16</f>
        <v>36</v>
      </c>
      <c r="G41" s="250">
        <f>O22</f>
        <v>30000</v>
      </c>
      <c r="H41" s="622">
        <f>E41*F41*G41</f>
        <v>2160000</v>
      </c>
      <c r="I41" s="623"/>
      <c r="J41" s="624"/>
      <c r="L41" s="385"/>
      <c r="M41" s="435"/>
      <c r="N41" s="311" t="s">
        <v>245</v>
      </c>
      <c r="O41" s="319">
        <f>E9+E18+E24+E29+E33+E38</f>
        <v>5</v>
      </c>
      <c r="P41" s="319">
        <f>H9+H18+H24+H29+H33+H38</f>
        <v>294450</v>
      </c>
      <c r="Q41" s="319">
        <f>P41*O29</f>
        <v>8833500</v>
      </c>
      <c r="R41" s="319">
        <f t="shared" si="0"/>
        <v>8833500</v>
      </c>
      <c r="S41" s="319">
        <v>0</v>
      </c>
      <c r="T41" s="319">
        <v>0</v>
      </c>
      <c r="U41" s="385"/>
    </row>
    <row r="42" spans="1:21" ht="15.75" thickBot="1">
      <c r="A42" s="503" t="s">
        <v>228</v>
      </c>
      <c r="B42" s="504"/>
      <c r="C42" s="504"/>
      <c r="D42" s="504"/>
      <c r="E42" s="504"/>
      <c r="F42" s="504"/>
      <c r="G42" s="505"/>
      <c r="H42" s="500">
        <f>SUM(H16:H41)</f>
        <v>27246497</v>
      </c>
      <c r="I42" s="501"/>
      <c r="J42" s="502"/>
      <c r="L42" s="384">
        <v>2</v>
      </c>
      <c r="M42" s="433" t="s">
        <v>3</v>
      </c>
      <c r="N42" s="315" t="s">
        <v>246</v>
      </c>
      <c r="O42" s="317">
        <f>E19</f>
        <v>1</v>
      </c>
      <c r="P42" s="317">
        <f>H19</f>
        <v>84597</v>
      </c>
      <c r="Q42" s="317">
        <f>P42*O29</f>
        <v>2537910</v>
      </c>
      <c r="R42" s="317">
        <f t="shared" si="0"/>
        <v>2537910</v>
      </c>
      <c r="S42" s="317">
        <v>0</v>
      </c>
      <c r="T42" s="317">
        <v>0</v>
      </c>
      <c r="U42" s="384" t="s">
        <v>395</v>
      </c>
    </row>
    <row r="43" spans="1:21" ht="15.75" thickBot="1">
      <c r="A43" s="509" t="s">
        <v>325</v>
      </c>
      <c r="B43" s="510"/>
      <c r="C43" s="510"/>
      <c r="D43" s="510"/>
      <c r="E43" s="510"/>
      <c r="F43" s="510"/>
      <c r="G43" s="510"/>
      <c r="H43" s="510"/>
      <c r="I43" s="510"/>
      <c r="J43" s="511"/>
      <c r="L43" s="408"/>
      <c r="M43" s="434"/>
      <c r="N43" s="316" t="s">
        <v>247</v>
      </c>
      <c r="O43" s="318">
        <f>E10+E20</f>
        <v>2</v>
      </c>
      <c r="P43" s="318">
        <f>H10+H20</f>
        <v>99600</v>
      </c>
      <c r="Q43" s="318">
        <f>P43*O29</f>
        <v>2988000</v>
      </c>
      <c r="R43" s="318">
        <f t="shared" si="0"/>
        <v>2988000</v>
      </c>
      <c r="S43" s="318">
        <v>0</v>
      </c>
      <c r="T43" s="318">
        <v>0</v>
      </c>
      <c r="U43" s="408"/>
    </row>
    <row r="44" spans="1:21" ht="15.75" thickBot="1">
      <c r="A44" s="264" t="s">
        <v>0</v>
      </c>
      <c r="B44" s="484" t="s">
        <v>1</v>
      </c>
      <c r="C44" s="485"/>
      <c r="D44" s="485"/>
      <c r="E44" s="485"/>
      <c r="F44" s="485"/>
      <c r="G44" s="486"/>
      <c r="H44" s="512" t="s">
        <v>224</v>
      </c>
      <c r="I44" s="513"/>
      <c r="J44" s="514"/>
      <c r="L44" s="385"/>
      <c r="M44" s="435"/>
      <c r="N44" s="311" t="s">
        <v>250</v>
      </c>
      <c r="O44" s="319">
        <f>E11+E25</f>
        <v>1</v>
      </c>
      <c r="P44" s="319">
        <f>H11+H25</f>
        <v>12650</v>
      </c>
      <c r="Q44" s="319">
        <f>P44*O29</f>
        <v>379500</v>
      </c>
      <c r="R44" s="319">
        <f t="shared" si="0"/>
        <v>379500</v>
      </c>
      <c r="S44" s="319">
        <v>0</v>
      </c>
      <c r="T44" s="319">
        <v>0</v>
      </c>
      <c r="U44" s="385"/>
    </row>
    <row r="45" spans="1:21" ht="15.75" thickBot="1">
      <c r="A45" s="267">
        <v>1</v>
      </c>
      <c r="B45" s="459" t="s">
        <v>378</v>
      </c>
      <c r="C45" s="460"/>
      <c r="D45" s="460"/>
      <c r="E45" s="460"/>
      <c r="F45" s="460"/>
      <c r="G45" s="461"/>
      <c r="H45" s="472">
        <f>O27</f>
        <v>0</v>
      </c>
      <c r="I45" s="473"/>
      <c r="J45" s="474"/>
      <c r="L45" s="430" t="s">
        <v>359</v>
      </c>
      <c r="M45" s="431"/>
      <c r="N45" s="431"/>
      <c r="O45" s="432"/>
      <c r="P45" s="377">
        <f>SUM(P40:P44)</f>
        <v>1686497</v>
      </c>
      <c r="Q45" s="377">
        <f>SUM(Q40:Q44)</f>
        <v>50594910</v>
      </c>
      <c r="R45" s="377">
        <f>SUM(R40:R44)</f>
        <v>50594910</v>
      </c>
      <c r="S45" s="377">
        <f>SUM(S40:S44)</f>
        <v>0</v>
      </c>
      <c r="T45" s="377">
        <f>SUM(T40:T44)</f>
        <v>0</v>
      </c>
      <c r="U45" s="377"/>
    </row>
    <row r="46" spans="1:21">
      <c r="A46" s="466" t="s">
        <v>336</v>
      </c>
      <c r="B46" s="467"/>
      <c r="C46" s="467"/>
      <c r="D46" s="467"/>
      <c r="E46" s="467"/>
      <c r="F46" s="467"/>
      <c r="G46" s="467"/>
      <c r="H46" s="467"/>
      <c r="I46" s="467"/>
      <c r="J46" s="468"/>
      <c r="L46" s="116">
        <v>3</v>
      </c>
      <c r="M46" s="424" t="s">
        <v>353</v>
      </c>
      <c r="N46" s="425"/>
      <c r="O46" s="428" t="s">
        <v>36</v>
      </c>
      <c r="P46" s="341">
        <f>H50+H51</f>
        <v>3850000</v>
      </c>
      <c r="Q46" s="343">
        <f>P46*O29</f>
        <v>115500000</v>
      </c>
      <c r="R46" s="341">
        <f t="shared" si="0"/>
        <v>115500000</v>
      </c>
      <c r="S46" s="343">
        <v>0</v>
      </c>
      <c r="T46" s="341">
        <v>0</v>
      </c>
      <c r="U46" s="718" t="s">
        <v>396</v>
      </c>
    </row>
    <row r="47" spans="1:21" ht="15.75" thickBot="1">
      <c r="A47" s="469"/>
      <c r="B47" s="470"/>
      <c r="C47" s="470"/>
      <c r="D47" s="470"/>
      <c r="E47" s="470"/>
      <c r="F47" s="470"/>
      <c r="G47" s="470"/>
      <c r="H47" s="470"/>
      <c r="I47" s="470"/>
      <c r="J47" s="471"/>
      <c r="L47" s="260">
        <v>4</v>
      </c>
      <c r="M47" s="426" t="s">
        <v>354</v>
      </c>
      <c r="N47" s="427"/>
      <c r="O47" s="429"/>
      <c r="P47" s="342">
        <f>H52+H53</f>
        <v>3850000</v>
      </c>
      <c r="Q47" s="344">
        <f>P47*O29</f>
        <v>115500000</v>
      </c>
      <c r="R47" s="342">
        <f t="shared" si="0"/>
        <v>115500000</v>
      </c>
      <c r="S47" s="344">
        <v>0</v>
      </c>
      <c r="T47" s="342">
        <v>0</v>
      </c>
      <c r="U47" s="719"/>
    </row>
    <row r="48" spans="1:21" ht="15.75" thickBot="1">
      <c r="A48" s="503" t="s">
        <v>228</v>
      </c>
      <c r="B48" s="504"/>
      <c r="C48" s="504"/>
      <c r="D48" s="504"/>
      <c r="E48" s="504"/>
      <c r="F48" s="504"/>
      <c r="G48" s="505"/>
      <c r="H48" s="500">
        <f>H45</f>
        <v>0</v>
      </c>
      <c r="I48" s="501"/>
      <c r="J48" s="502"/>
      <c r="L48" s="421" t="s">
        <v>360</v>
      </c>
      <c r="M48" s="422"/>
      <c r="N48" s="422"/>
      <c r="O48" s="423"/>
      <c r="P48" s="378">
        <f>SUM(P46:P47)</f>
        <v>7700000</v>
      </c>
      <c r="Q48" s="378">
        <f>SUM(Q46:Q47)</f>
        <v>231000000</v>
      </c>
      <c r="R48" s="378">
        <f>SUM(R46:R47)</f>
        <v>231000000</v>
      </c>
      <c r="S48" s="378">
        <f>SUM(S46:S47)</f>
        <v>0</v>
      </c>
      <c r="T48" s="378">
        <f>SUM(T46:T47)</f>
        <v>0</v>
      </c>
      <c r="U48" s="378"/>
    </row>
    <row r="49" spans="1:21" ht="15.75" customHeight="1" thickBot="1">
      <c r="A49" s="509" t="s">
        <v>287</v>
      </c>
      <c r="B49" s="510"/>
      <c r="C49" s="510"/>
      <c r="D49" s="510"/>
      <c r="E49" s="510"/>
      <c r="F49" s="510"/>
      <c r="G49" s="510"/>
      <c r="H49" s="491"/>
      <c r="I49" s="491"/>
      <c r="J49" s="492"/>
      <c r="L49" s="116">
        <v>5</v>
      </c>
      <c r="M49" s="424" t="s">
        <v>355</v>
      </c>
      <c r="N49" s="425"/>
      <c r="O49" s="428" t="s">
        <v>36</v>
      </c>
      <c r="P49" s="345">
        <f>H58</f>
        <v>31519500</v>
      </c>
      <c r="Q49" s="345">
        <f>P49*O29</f>
        <v>945585000</v>
      </c>
      <c r="R49" s="347">
        <f t="shared" si="0"/>
        <v>945585000</v>
      </c>
      <c r="S49" s="345">
        <v>0</v>
      </c>
      <c r="T49" s="349">
        <v>0</v>
      </c>
      <c r="U49" s="386" t="s">
        <v>418</v>
      </c>
    </row>
    <row r="50" spans="1:21" ht="15" customHeight="1" thickBot="1">
      <c r="A50" s="455">
        <v>1</v>
      </c>
      <c r="B50" s="455" t="s">
        <v>267</v>
      </c>
      <c r="C50" s="475" t="s">
        <v>85</v>
      </c>
      <c r="D50" s="476"/>
      <c r="E50" s="476"/>
      <c r="F50" s="476"/>
      <c r="G50" s="477"/>
      <c r="H50" s="506">
        <f>HLOOKUP(H3, 'Operations Cost'!B3:J7, 3, FALSE)</f>
        <v>2200000</v>
      </c>
      <c r="I50" s="507"/>
      <c r="J50" s="508"/>
      <c r="L50" s="260">
        <v>6</v>
      </c>
      <c r="M50" s="426" t="s">
        <v>356</v>
      </c>
      <c r="N50" s="427"/>
      <c r="O50" s="429"/>
      <c r="P50" s="346">
        <f>H59</f>
        <v>22818780</v>
      </c>
      <c r="Q50" s="346">
        <f>P50*O29</f>
        <v>684563400</v>
      </c>
      <c r="R50" s="348">
        <f>Q50</f>
        <v>684563400</v>
      </c>
      <c r="S50" s="346">
        <v>0</v>
      </c>
      <c r="T50" s="350">
        <v>0</v>
      </c>
      <c r="U50" s="387"/>
    </row>
    <row r="51" spans="1:21" ht="15.75" thickBot="1">
      <c r="A51" s="456"/>
      <c r="B51" s="456"/>
      <c r="C51" s="478" t="s">
        <v>269</v>
      </c>
      <c r="D51" s="479"/>
      <c r="E51" s="479"/>
      <c r="F51" s="479"/>
      <c r="G51" s="480"/>
      <c r="H51" s="641">
        <f>HLOOKUP(H3, 'Operations Cost'!B3:J7, 4, FALSE)</f>
        <v>1650000</v>
      </c>
      <c r="I51" s="642"/>
      <c r="J51" s="643"/>
      <c r="L51" s="663" t="s">
        <v>362</v>
      </c>
      <c r="M51" s="664"/>
      <c r="N51" s="664"/>
      <c r="O51" s="665"/>
      <c r="P51" s="379">
        <f>SUM(P49:P50)</f>
        <v>54338280</v>
      </c>
      <c r="Q51" s="379">
        <f>SUM(Q49:Q50)</f>
        <v>1630148400</v>
      </c>
      <c r="R51" s="379">
        <f>SUM(R49:R50)</f>
        <v>1630148400</v>
      </c>
      <c r="S51" s="379">
        <f>SUM(S49:S50)</f>
        <v>0</v>
      </c>
      <c r="T51" s="379">
        <f>SUM(T49:T50)</f>
        <v>0</v>
      </c>
      <c r="U51" s="379"/>
    </row>
    <row r="52" spans="1:21">
      <c r="A52" s="455">
        <v>2</v>
      </c>
      <c r="B52" s="455" t="s">
        <v>268</v>
      </c>
      <c r="C52" s="475" t="s">
        <v>85</v>
      </c>
      <c r="D52" s="476"/>
      <c r="E52" s="476"/>
      <c r="F52" s="476"/>
      <c r="G52" s="477"/>
      <c r="H52" s="644">
        <f>HLOOKUP(H4, 'Operations Cost'!B3:J7, 3, FALSE)</f>
        <v>2200000</v>
      </c>
      <c r="I52" s="645"/>
      <c r="J52" s="646"/>
      <c r="L52" s="384">
        <v>7</v>
      </c>
      <c r="M52" s="433" t="s">
        <v>390</v>
      </c>
      <c r="N52" s="351" t="s">
        <v>372</v>
      </c>
      <c r="O52" s="332">
        <f>E34</f>
        <v>1</v>
      </c>
      <c r="P52" s="265">
        <f>H34</f>
        <v>1980000</v>
      </c>
      <c r="Q52" s="265">
        <f>P52*O29</f>
        <v>59400000</v>
      </c>
      <c r="R52" s="265">
        <f t="shared" ref="R52:R57" si="1">Q52/3</f>
        <v>19800000</v>
      </c>
      <c r="S52" s="265">
        <f t="shared" ref="S52:S57" si="2">Q52/3</f>
        <v>19800000</v>
      </c>
      <c r="T52" s="265">
        <f t="shared" ref="T52:T57" si="3">Q52/3</f>
        <v>19800000</v>
      </c>
      <c r="U52" s="384" t="s">
        <v>396</v>
      </c>
    </row>
    <row r="53" spans="1:21" ht="15.75" customHeight="1" thickBot="1">
      <c r="A53" s="456"/>
      <c r="B53" s="456"/>
      <c r="C53" s="478" t="s">
        <v>269</v>
      </c>
      <c r="D53" s="479"/>
      <c r="E53" s="479"/>
      <c r="F53" s="479"/>
      <c r="G53" s="480"/>
      <c r="H53" s="632">
        <f>HLOOKUP(H4, 'Operations Cost'!B3:J7, 4, FALSE)</f>
        <v>1650000</v>
      </c>
      <c r="I53" s="633"/>
      <c r="J53" s="634"/>
      <c r="L53" s="408"/>
      <c r="M53" s="434"/>
      <c r="N53" s="352" t="s">
        <v>373</v>
      </c>
      <c r="O53" s="333">
        <f>E21+E26+E30+E35</f>
        <v>6</v>
      </c>
      <c r="P53" s="261">
        <f>H21+H26+H30+H35</f>
        <v>7560000</v>
      </c>
      <c r="Q53" s="261">
        <f>P53*O29</f>
        <v>226800000</v>
      </c>
      <c r="R53" s="261">
        <f t="shared" si="1"/>
        <v>75600000</v>
      </c>
      <c r="S53" s="261">
        <f t="shared" si="2"/>
        <v>75600000</v>
      </c>
      <c r="T53" s="261">
        <f t="shared" si="3"/>
        <v>75600000</v>
      </c>
      <c r="U53" s="408"/>
    </row>
    <row r="54" spans="1:21" ht="15.75" customHeight="1" thickBot="1">
      <c r="A54" s="503" t="s">
        <v>226</v>
      </c>
      <c r="B54" s="504"/>
      <c r="C54" s="504"/>
      <c r="D54" s="504"/>
      <c r="E54" s="504"/>
      <c r="F54" s="504"/>
      <c r="G54" s="505"/>
      <c r="H54" s="498">
        <f>SUM(H50:H53)</f>
        <v>7700000</v>
      </c>
      <c r="I54" s="450"/>
      <c r="J54" s="499"/>
      <c r="L54" s="408"/>
      <c r="M54" s="434"/>
      <c r="N54" s="352" t="s">
        <v>374</v>
      </c>
      <c r="O54" s="333">
        <f>E22+E27+E31+E36</f>
        <v>11</v>
      </c>
      <c r="P54" s="261">
        <f>H22+H27+H31+H36</f>
        <v>9900000</v>
      </c>
      <c r="Q54" s="261">
        <f>P54*O29</f>
        <v>297000000</v>
      </c>
      <c r="R54" s="261">
        <f t="shared" si="1"/>
        <v>99000000</v>
      </c>
      <c r="S54" s="261">
        <f t="shared" si="2"/>
        <v>99000000</v>
      </c>
      <c r="T54" s="261">
        <f t="shared" si="3"/>
        <v>99000000</v>
      </c>
      <c r="U54" s="408"/>
    </row>
    <row r="55" spans="1:21" ht="15.75" customHeight="1" thickBot="1">
      <c r="A55" s="571" t="s">
        <v>23</v>
      </c>
      <c r="B55" s="572"/>
      <c r="C55" s="572"/>
      <c r="D55" s="572"/>
      <c r="E55" s="572"/>
      <c r="F55" s="572"/>
      <c r="G55" s="572"/>
      <c r="H55" s="572"/>
      <c r="I55" s="572"/>
      <c r="J55" s="573"/>
      <c r="L55" s="408"/>
      <c r="M55" s="434"/>
      <c r="N55" s="352" t="s">
        <v>375</v>
      </c>
      <c r="O55" s="333">
        <f>E39</f>
        <v>1</v>
      </c>
      <c r="P55" s="261">
        <f>H39</f>
        <v>2520000</v>
      </c>
      <c r="Q55" s="261">
        <f>P55*O29</f>
        <v>75600000</v>
      </c>
      <c r="R55" s="261">
        <f t="shared" si="1"/>
        <v>25200000</v>
      </c>
      <c r="S55" s="261">
        <f t="shared" si="2"/>
        <v>25200000</v>
      </c>
      <c r="T55" s="261">
        <f t="shared" si="3"/>
        <v>25200000</v>
      </c>
      <c r="U55" s="408"/>
    </row>
    <row r="56" spans="1:21" ht="15.75" thickBot="1">
      <c r="A56" s="708" t="s">
        <v>1</v>
      </c>
      <c r="B56" s="709"/>
      <c r="C56" s="709"/>
      <c r="D56" s="709"/>
      <c r="E56" s="709"/>
      <c r="F56" s="709"/>
      <c r="G56" s="710"/>
      <c r="H56" s="554" t="s">
        <v>224</v>
      </c>
      <c r="I56" s="555"/>
      <c r="J56" s="556"/>
      <c r="L56" s="408"/>
      <c r="M56" s="434"/>
      <c r="N56" s="352" t="s">
        <v>376</v>
      </c>
      <c r="O56" s="333">
        <f>E40</f>
        <v>1</v>
      </c>
      <c r="P56" s="261">
        <f>H40</f>
        <v>1440000</v>
      </c>
      <c r="Q56" s="261">
        <f>P56*O29</f>
        <v>43200000</v>
      </c>
      <c r="R56" s="261">
        <f t="shared" si="1"/>
        <v>14400000</v>
      </c>
      <c r="S56" s="261">
        <f t="shared" si="2"/>
        <v>14400000</v>
      </c>
      <c r="T56" s="261">
        <f t="shared" si="3"/>
        <v>14400000</v>
      </c>
      <c r="U56" s="408"/>
    </row>
    <row r="57" spans="1:21" ht="15.75" thickBot="1">
      <c r="A57" s="711"/>
      <c r="B57" s="712"/>
      <c r="C57" s="712"/>
      <c r="D57" s="712"/>
      <c r="E57" s="712"/>
      <c r="F57" s="712"/>
      <c r="G57" s="713"/>
      <c r="H57" s="714" t="s">
        <v>337</v>
      </c>
      <c r="I57" s="715"/>
      <c r="J57" s="270">
        <f>O25</f>
        <v>60</v>
      </c>
      <c r="L57" s="385"/>
      <c r="M57" s="435"/>
      <c r="N57" s="353" t="s">
        <v>377</v>
      </c>
      <c r="O57" s="334">
        <f>E41</f>
        <v>2</v>
      </c>
      <c r="P57" s="262">
        <f>H41</f>
        <v>2160000</v>
      </c>
      <c r="Q57" s="262">
        <f>P57*O29</f>
        <v>64800000</v>
      </c>
      <c r="R57" s="262">
        <f t="shared" si="1"/>
        <v>21600000</v>
      </c>
      <c r="S57" s="262">
        <f t="shared" si="2"/>
        <v>21600000</v>
      </c>
      <c r="T57" s="262">
        <f t="shared" si="3"/>
        <v>21600000</v>
      </c>
      <c r="U57" s="385"/>
    </row>
    <row r="58" spans="1:21" ht="15.75" thickBot="1">
      <c r="A58" s="269">
        <v>1</v>
      </c>
      <c r="B58" s="703" t="s">
        <v>314</v>
      </c>
      <c r="C58" s="704"/>
      <c r="D58" s="704"/>
      <c r="E58" s="462" t="s">
        <v>44</v>
      </c>
      <c r="F58" s="463"/>
      <c r="G58" s="135">
        <f>HLOOKUP(H3,'Deployment Infra-eOffice'!C63:S66,2,FALSE)</f>
        <v>525325</v>
      </c>
      <c r="H58" s="580">
        <f>G58*J57</f>
        <v>31519500</v>
      </c>
      <c r="I58" s="581"/>
      <c r="J58" s="582"/>
      <c r="L58" s="684" t="s">
        <v>364</v>
      </c>
      <c r="M58" s="685"/>
      <c r="N58" s="686"/>
      <c r="O58" s="84">
        <f t="shared" ref="O58" si="4">SUM(O52:O57)</f>
        <v>22</v>
      </c>
      <c r="P58" s="380">
        <f>SUM(P52:P57)</f>
        <v>25560000</v>
      </c>
      <c r="Q58" s="380">
        <f>SUM(Q52:Q57)</f>
        <v>766800000</v>
      </c>
      <c r="R58" s="380">
        <f>SUM(R52:R57)</f>
        <v>255600000</v>
      </c>
      <c r="S58" s="380">
        <f>SUM(S52:S57)</f>
        <v>255600000</v>
      </c>
      <c r="T58" s="380">
        <f>SUM(T52:T57)</f>
        <v>255600000</v>
      </c>
      <c r="U58" s="84"/>
    </row>
    <row r="59" spans="1:21" ht="15.75" customHeight="1" thickBot="1">
      <c r="A59" s="150">
        <v>2</v>
      </c>
      <c r="B59" s="457" t="s">
        <v>326</v>
      </c>
      <c r="C59" s="458"/>
      <c r="D59" s="458"/>
      <c r="E59" s="464" t="s">
        <v>44</v>
      </c>
      <c r="F59" s="465"/>
      <c r="G59" s="19">
        <f>HLOOKUP(H4, 'Deployment Infra-SPARROW'!C59:S62, 2, FALSE)</f>
        <v>380313</v>
      </c>
      <c r="H59" s="635">
        <f>G59*J57</f>
        <v>22818780</v>
      </c>
      <c r="I59" s="636"/>
      <c r="J59" s="637"/>
      <c r="L59" s="390">
        <v>8</v>
      </c>
      <c r="M59" s="404" t="s">
        <v>413</v>
      </c>
      <c r="N59" s="405"/>
      <c r="O59" s="384">
        <f>E12</f>
        <v>0</v>
      </c>
      <c r="P59" s="384">
        <f>H12</f>
        <v>0</v>
      </c>
      <c r="Q59" s="384">
        <f>P59*O29</f>
        <v>0</v>
      </c>
      <c r="R59" s="384">
        <f>Q59</f>
        <v>0</v>
      </c>
      <c r="S59" s="384">
        <v>0</v>
      </c>
      <c r="T59" s="388"/>
      <c r="U59" s="388" t="s">
        <v>395</v>
      </c>
    </row>
    <row r="60" spans="1:21" ht="15" customHeight="1" thickBot="1">
      <c r="A60" s="268">
        <v>3</v>
      </c>
      <c r="B60" s="567" t="s">
        <v>327</v>
      </c>
      <c r="C60" s="568"/>
      <c r="D60" s="568"/>
      <c r="E60" s="568"/>
      <c r="F60" s="568"/>
      <c r="G60" s="568"/>
      <c r="H60" s="551">
        <v>0</v>
      </c>
      <c r="I60" s="552"/>
      <c r="J60" s="553"/>
      <c r="L60" s="391"/>
      <c r="M60" s="406"/>
      <c r="N60" s="407"/>
      <c r="O60" s="385"/>
      <c r="P60" s="385"/>
      <c r="Q60" s="385"/>
      <c r="R60" s="385"/>
      <c r="S60" s="385"/>
      <c r="T60" s="389"/>
      <c r="U60" s="389"/>
    </row>
    <row r="61" spans="1:21" ht="15.75" customHeight="1">
      <c r="A61" s="149">
        <v>4</v>
      </c>
      <c r="B61" s="569" t="s">
        <v>426</v>
      </c>
      <c r="C61" s="570"/>
      <c r="D61" s="570"/>
      <c r="E61" s="570"/>
      <c r="F61" s="570"/>
      <c r="G61" s="570"/>
      <c r="H61" s="542">
        <f>O26*2</f>
        <v>8996</v>
      </c>
      <c r="I61" s="543"/>
      <c r="J61" s="544"/>
      <c r="L61" s="384">
        <v>9</v>
      </c>
      <c r="M61" s="404" t="s">
        <v>414</v>
      </c>
      <c r="N61" s="405"/>
      <c r="O61" s="384">
        <v>2</v>
      </c>
      <c r="P61" s="386">
        <f>H61</f>
        <v>8996</v>
      </c>
      <c r="Q61" s="384">
        <f>P61*O29</f>
        <v>269880</v>
      </c>
      <c r="R61" s="384">
        <f>Q61</f>
        <v>269880</v>
      </c>
      <c r="S61" s="384">
        <v>0</v>
      </c>
      <c r="T61" s="388"/>
      <c r="U61" s="388" t="s">
        <v>395</v>
      </c>
    </row>
    <row r="62" spans="1:21" ht="15.75" thickBot="1">
      <c r="A62" s="149">
        <v>5</v>
      </c>
      <c r="B62" s="569" t="s">
        <v>419</v>
      </c>
      <c r="C62" s="570"/>
      <c r="D62" s="570"/>
      <c r="E62" s="570"/>
      <c r="F62" s="570"/>
      <c r="G62" s="570"/>
      <c r="H62" s="545">
        <v>0</v>
      </c>
      <c r="I62" s="546"/>
      <c r="J62" s="547"/>
      <c r="L62" s="385"/>
      <c r="M62" s="406"/>
      <c r="N62" s="407"/>
      <c r="O62" s="385"/>
      <c r="P62" s="387"/>
      <c r="Q62" s="385"/>
      <c r="R62" s="385"/>
      <c r="S62" s="385"/>
      <c r="T62" s="389"/>
      <c r="U62" s="389"/>
    </row>
    <row r="63" spans="1:21" ht="15.75" thickBot="1">
      <c r="A63" s="150">
        <v>6</v>
      </c>
      <c r="B63" s="457" t="s">
        <v>328</v>
      </c>
      <c r="C63" s="458"/>
      <c r="D63" s="458"/>
      <c r="E63" s="458"/>
      <c r="F63" s="458"/>
      <c r="G63" s="458"/>
      <c r="H63" s="548">
        <v>0</v>
      </c>
      <c r="I63" s="549"/>
      <c r="J63" s="550"/>
      <c r="L63" s="71">
        <v>10</v>
      </c>
      <c r="M63" s="382" t="s">
        <v>415</v>
      </c>
      <c r="N63" s="383"/>
      <c r="O63" s="71" t="s">
        <v>36</v>
      </c>
      <c r="P63" s="376">
        <f>H60</f>
        <v>0</v>
      </c>
      <c r="Q63" s="71">
        <f>P63*O29</f>
        <v>0</v>
      </c>
      <c r="R63" s="371">
        <f>Q63</f>
        <v>0</v>
      </c>
      <c r="S63" s="71"/>
      <c r="T63" s="371"/>
      <c r="U63" s="71" t="s">
        <v>395</v>
      </c>
    </row>
    <row r="64" spans="1:21" ht="15.75" customHeight="1" thickBot="1">
      <c r="A64" s="565" t="s">
        <v>226</v>
      </c>
      <c r="B64" s="566"/>
      <c r="C64" s="566"/>
      <c r="D64" s="566"/>
      <c r="E64" s="566"/>
      <c r="F64" s="566"/>
      <c r="G64" s="566"/>
      <c r="H64" s="452">
        <f>H58+H59+H60+H61+H62+H63</f>
        <v>54347276</v>
      </c>
      <c r="I64" s="453"/>
      <c r="J64" s="454"/>
      <c r="L64" s="71">
        <v>11</v>
      </c>
      <c r="M64" s="382" t="s">
        <v>416</v>
      </c>
      <c r="N64" s="383"/>
      <c r="O64" s="71" t="s">
        <v>36</v>
      </c>
      <c r="P64" s="376">
        <f>H62</f>
        <v>0</v>
      </c>
      <c r="Q64" s="71">
        <f>P64*O29</f>
        <v>0</v>
      </c>
      <c r="R64" s="371">
        <f>Q64</f>
        <v>0</v>
      </c>
      <c r="S64" s="71"/>
      <c r="T64" s="371"/>
      <c r="U64" s="71" t="s">
        <v>395</v>
      </c>
    </row>
    <row r="65" spans="1:21" ht="15.75" customHeight="1" thickBot="1">
      <c r="A65" s="503" t="s">
        <v>368</v>
      </c>
      <c r="B65" s="504"/>
      <c r="C65" s="504"/>
      <c r="D65" s="504"/>
      <c r="E65" s="504"/>
      <c r="F65" s="504"/>
      <c r="G65" s="504"/>
      <c r="H65" s="449">
        <f>H13+H42+H48+H54+H64</f>
        <v>89293773</v>
      </c>
      <c r="I65" s="450"/>
      <c r="J65" s="451"/>
      <c r="L65" s="71">
        <v>12</v>
      </c>
      <c r="M65" s="382" t="s">
        <v>417</v>
      </c>
      <c r="N65" s="383"/>
      <c r="O65" s="71" t="s">
        <v>36</v>
      </c>
      <c r="P65" s="376">
        <f>H63</f>
        <v>0</v>
      </c>
      <c r="Q65" s="71">
        <f>P65*O29</f>
        <v>0</v>
      </c>
      <c r="R65" s="371">
        <f>Q65</f>
        <v>0</v>
      </c>
      <c r="S65" s="71"/>
      <c r="T65" s="371"/>
      <c r="U65" s="71" t="s">
        <v>395</v>
      </c>
    </row>
    <row r="66" spans="1:21" ht="15.75" customHeight="1" thickBot="1">
      <c r="A66" s="503" t="s">
        <v>361</v>
      </c>
      <c r="B66" s="504"/>
      <c r="C66" s="504"/>
      <c r="D66" s="504"/>
      <c r="E66" s="504"/>
      <c r="F66" s="504"/>
      <c r="G66" s="505"/>
      <c r="H66" s="449">
        <f>H65*O29</f>
        <v>2678813190</v>
      </c>
      <c r="I66" s="450"/>
      <c r="J66" s="451"/>
      <c r="L66" s="71">
        <v>13</v>
      </c>
      <c r="M66" s="382" t="s">
        <v>357</v>
      </c>
      <c r="N66" s="383"/>
      <c r="O66" s="71" t="s">
        <v>36</v>
      </c>
      <c r="P66" s="314">
        <f>H16</f>
        <v>0</v>
      </c>
      <c r="Q66" s="314">
        <f>P66*O29</f>
        <v>0</v>
      </c>
      <c r="R66" s="314">
        <f>Q66</f>
        <v>0</v>
      </c>
      <c r="S66" s="314">
        <v>0</v>
      </c>
      <c r="T66" s="314">
        <v>0</v>
      </c>
      <c r="U66" s="361" t="s">
        <v>395</v>
      </c>
    </row>
    <row r="67" spans="1:21">
      <c r="A67" s="574"/>
      <c r="B67" s="575"/>
      <c r="C67" s="575"/>
      <c r="D67" s="575"/>
      <c r="E67" s="575"/>
      <c r="F67" s="575"/>
      <c r="G67" s="575"/>
      <c r="H67" s="575"/>
      <c r="I67" s="575"/>
      <c r="J67" s="576"/>
      <c r="L67" s="384">
        <v>14</v>
      </c>
      <c r="M67" s="404" t="s">
        <v>379</v>
      </c>
      <c r="N67" s="405"/>
      <c r="O67" s="384" t="s">
        <v>36</v>
      </c>
      <c r="P67" s="384">
        <f>O27</f>
        <v>0</v>
      </c>
      <c r="Q67" s="384">
        <f>P67*O29</f>
        <v>0</v>
      </c>
      <c r="R67" s="384">
        <f>Q67/3</f>
        <v>0</v>
      </c>
      <c r="S67" s="384">
        <f>Q67/3</f>
        <v>0</v>
      </c>
      <c r="T67" s="384">
        <f>Q67/3</f>
        <v>0</v>
      </c>
      <c r="U67" s="384" t="s">
        <v>397</v>
      </c>
    </row>
    <row r="68" spans="1:21" ht="15.75" thickBot="1">
      <c r="A68" s="577"/>
      <c r="B68" s="578"/>
      <c r="C68" s="578"/>
      <c r="D68" s="578"/>
      <c r="E68" s="578"/>
      <c r="F68" s="578"/>
      <c r="G68" s="578"/>
      <c r="H68" s="578"/>
      <c r="I68" s="578"/>
      <c r="J68" s="579"/>
      <c r="L68" s="385"/>
      <c r="M68" s="406"/>
      <c r="N68" s="407"/>
      <c r="O68" s="385"/>
      <c r="P68" s="385"/>
      <c r="Q68" s="385"/>
      <c r="R68" s="385"/>
      <c r="S68" s="385"/>
      <c r="T68" s="385"/>
      <c r="U68" s="385"/>
    </row>
    <row r="69" spans="1:21" ht="15.75" thickBot="1">
      <c r="A69" s="539" t="s">
        <v>229</v>
      </c>
      <c r="B69" s="540"/>
      <c r="C69" s="540"/>
      <c r="D69" s="540"/>
      <c r="E69" s="540"/>
      <c r="F69" s="540"/>
      <c r="G69" s="540"/>
      <c r="H69" s="540"/>
      <c r="I69" s="540"/>
      <c r="J69" s="541"/>
      <c r="L69" s="384">
        <v>15</v>
      </c>
      <c r="M69" s="404" t="s">
        <v>424</v>
      </c>
      <c r="N69" s="405"/>
      <c r="O69" s="384" t="s">
        <v>36</v>
      </c>
      <c r="P69" s="409" t="s">
        <v>36</v>
      </c>
      <c r="Q69" s="409">
        <f>O30</f>
        <v>0</v>
      </c>
      <c r="R69" s="384">
        <f>Q69/3</f>
        <v>0</v>
      </c>
      <c r="S69" s="384">
        <f>Q69/3</f>
        <v>0</v>
      </c>
      <c r="T69" s="384">
        <f>Q69/3</f>
        <v>0</v>
      </c>
      <c r="U69" s="384" t="s">
        <v>397</v>
      </c>
    </row>
    <row r="70" spans="1:21" ht="15.75" thickBot="1">
      <c r="A70" s="326"/>
      <c r="B70" s="638" t="s">
        <v>369</v>
      </c>
      <c r="C70" s="639"/>
      <c r="D70" s="639"/>
      <c r="E70" s="639"/>
      <c r="F70" s="639"/>
      <c r="G70" s="639"/>
      <c r="H70" s="639"/>
      <c r="I70" s="639"/>
      <c r="J70" s="640"/>
      <c r="L70" s="408"/>
      <c r="M70" s="716"/>
      <c r="N70" s="717"/>
      <c r="O70" s="408"/>
      <c r="P70" s="410"/>
      <c r="Q70" s="410"/>
      <c r="R70" s="408"/>
      <c r="S70" s="408"/>
      <c r="T70" s="408"/>
      <c r="U70" s="408"/>
    </row>
    <row r="71" spans="1:21" ht="15.75" thickBot="1">
      <c r="A71" s="557" t="s">
        <v>231</v>
      </c>
      <c r="B71" s="533" t="s">
        <v>311</v>
      </c>
      <c r="C71" s="534"/>
      <c r="D71" s="534"/>
      <c r="E71" s="534"/>
      <c r="F71" s="534"/>
      <c r="G71" s="534"/>
      <c r="H71" s="534"/>
      <c r="I71" s="534"/>
      <c r="J71" s="535"/>
      <c r="L71" s="385"/>
      <c r="M71" s="406"/>
      <c r="N71" s="407"/>
      <c r="O71" s="385"/>
      <c r="P71" s="411"/>
      <c r="Q71" s="411"/>
      <c r="R71" s="385"/>
      <c r="S71" s="385"/>
      <c r="T71" s="385"/>
      <c r="U71" s="385"/>
    </row>
    <row r="72" spans="1:21" ht="15.75" thickBot="1">
      <c r="A72" s="558"/>
      <c r="B72" s="536"/>
      <c r="C72" s="537"/>
      <c r="D72" s="537"/>
      <c r="E72" s="537"/>
      <c r="F72" s="537"/>
      <c r="G72" s="537"/>
      <c r="H72" s="537"/>
      <c r="I72" s="537"/>
      <c r="J72" s="538"/>
      <c r="L72" s="71">
        <v>16</v>
      </c>
      <c r="M72" s="426" t="s">
        <v>425</v>
      </c>
      <c r="N72" s="427"/>
      <c r="O72" s="71" t="s">
        <v>36</v>
      </c>
      <c r="P72" s="327" t="s">
        <v>36</v>
      </c>
      <c r="Q72" s="327">
        <f>O33</f>
        <v>0</v>
      </c>
      <c r="R72" s="71">
        <f>Q72/3</f>
        <v>0</v>
      </c>
      <c r="S72" s="71">
        <f>Q72/3</f>
        <v>0</v>
      </c>
      <c r="T72" s="71">
        <f>Q72/3</f>
        <v>0</v>
      </c>
      <c r="U72" s="71" t="s">
        <v>397</v>
      </c>
    </row>
    <row r="73" spans="1:21" ht="15.75" thickBot="1">
      <c r="A73" s="557" t="s">
        <v>230</v>
      </c>
      <c r="B73" s="559" t="s">
        <v>84</v>
      </c>
      <c r="C73" s="560"/>
      <c r="D73" s="560"/>
      <c r="E73" s="560"/>
      <c r="F73" s="560"/>
      <c r="G73" s="560"/>
      <c r="H73" s="560"/>
      <c r="I73" s="560"/>
      <c r="J73" s="561"/>
      <c r="L73" s="705" t="s">
        <v>324</v>
      </c>
      <c r="M73" s="706"/>
      <c r="N73" s="706"/>
      <c r="O73" s="707"/>
      <c r="P73" s="381">
        <f>P45+P48+P51+P58+P59+P61+P63+P64+P65+P66+P67</f>
        <v>89293773</v>
      </c>
      <c r="Q73" s="381">
        <f>Q45+Q48+Q51+Q58+Q59+Q61+Q63+Q64+Q65+Q66+Q67+Q69+Q72</f>
        <v>2678813190</v>
      </c>
      <c r="R73" s="381">
        <f>R45+R48+R51+R58+R59+R61+R63+R64+R65+R66+R67+R69+R72</f>
        <v>2167613190</v>
      </c>
      <c r="S73" s="381">
        <f>S45+S48+S51+S58+S59+S61+S63+S64+S65+S66+S67+S69+S72</f>
        <v>255600000</v>
      </c>
      <c r="T73" s="381">
        <f>T45+T48+T51+T58+T59+T61+T63+T64+T65+T66+T67+T69+T72</f>
        <v>255600000</v>
      </c>
      <c r="U73" s="381"/>
    </row>
    <row r="74" spans="1:21" ht="15.75" thickBot="1">
      <c r="A74" s="557"/>
      <c r="B74" s="562" t="s">
        <v>83</v>
      </c>
      <c r="C74" s="563"/>
      <c r="D74" s="563"/>
      <c r="E74" s="563"/>
      <c r="F74" s="563"/>
      <c r="G74" s="563"/>
      <c r="H74" s="563"/>
      <c r="I74" s="563"/>
      <c r="J74" s="564"/>
    </row>
    <row r="75" spans="1:21" ht="36" customHeight="1" thickBot="1">
      <c r="A75" s="174" t="s">
        <v>234</v>
      </c>
      <c r="B75" s="459" t="s">
        <v>313</v>
      </c>
      <c r="C75" s="460"/>
      <c r="D75" s="460"/>
      <c r="E75" s="460"/>
      <c r="F75" s="460"/>
      <c r="G75" s="460"/>
      <c r="H75" s="460"/>
      <c r="I75" s="460"/>
      <c r="J75" s="461"/>
    </row>
    <row r="76" spans="1:21" ht="15" customHeight="1">
      <c r="A76" s="700" t="s">
        <v>315</v>
      </c>
      <c r="B76" s="496" t="s">
        <v>331</v>
      </c>
      <c r="C76" s="583"/>
      <c r="D76" s="583"/>
      <c r="E76" s="583"/>
      <c r="F76" s="583"/>
      <c r="G76" s="583"/>
      <c r="H76" s="583"/>
      <c r="I76" s="583"/>
      <c r="J76" s="584"/>
    </row>
    <row r="77" spans="1:21">
      <c r="A77" s="701"/>
      <c r="B77" s="585"/>
      <c r="C77" s="586"/>
      <c r="D77" s="586"/>
      <c r="E77" s="586"/>
      <c r="F77" s="586"/>
      <c r="G77" s="586"/>
      <c r="H77" s="586"/>
      <c r="I77" s="586"/>
      <c r="J77" s="587"/>
    </row>
    <row r="78" spans="1:21">
      <c r="A78" s="701"/>
      <c r="B78" s="585"/>
      <c r="C78" s="586"/>
      <c r="D78" s="586"/>
      <c r="E78" s="586"/>
      <c r="F78" s="586"/>
      <c r="G78" s="586"/>
      <c r="H78" s="586"/>
      <c r="I78" s="586"/>
      <c r="J78" s="587"/>
    </row>
    <row r="79" spans="1:21" ht="32.25" customHeight="1" thickBot="1">
      <c r="A79" s="702"/>
      <c r="B79" s="588"/>
      <c r="C79" s="589"/>
      <c r="D79" s="589"/>
      <c r="E79" s="589"/>
      <c r="F79" s="589"/>
      <c r="G79" s="589"/>
      <c r="H79" s="589"/>
      <c r="I79" s="589"/>
      <c r="J79" s="590"/>
    </row>
    <row r="80" spans="1:21" ht="15" customHeight="1">
      <c r="A80" s="631" t="s">
        <v>329</v>
      </c>
      <c r="B80" s="496" t="s">
        <v>330</v>
      </c>
      <c r="C80" s="625"/>
      <c r="D80" s="625"/>
      <c r="E80" s="625"/>
      <c r="F80" s="625"/>
      <c r="G80" s="625"/>
      <c r="H80" s="625"/>
      <c r="I80" s="625"/>
      <c r="J80" s="626"/>
    </row>
    <row r="81" spans="1:10">
      <c r="A81" s="557"/>
      <c r="B81" s="497"/>
      <c r="C81" s="627"/>
      <c r="D81" s="627"/>
      <c r="E81" s="627"/>
      <c r="F81" s="627"/>
      <c r="G81" s="627"/>
      <c r="H81" s="627"/>
      <c r="I81" s="627"/>
      <c r="J81" s="628"/>
    </row>
    <row r="82" spans="1:10" ht="18" customHeight="1" thickBot="1">
      <c r="A82" s="558"/>
      <c r="B82" s="617"/>
      <c r="C82" s="629"/>
      <c r="D82" s="629"/>
      <c r="E82" s="629"/>
      <c r="F82" s="629"/>
      <c r="G82" s="629"/>
      <c r="H82" s="629"/>
      <c r="I82" s="629"/>
      <c r="J82" s="630"/>
    </row>
    <row r="83" spans="1:10" ht="15.75" thickBot="1">
      <c r="A83" s="174" t="s">
        <v>333</v>
      </c>
      <c r="B83" s="459" t="s">
        <v>334</v>
      </c>
      <c r="C83" s="460"/>
      <c r="D83" s="460"/>
      <c r="E83" s="460"/>
      <c r="F83" s="460"/>
      <c r="G83" s="460"/>
      <c r="H83" s="460"/>
      <c r="I83" s="460"/>
      <c r="J83" s="461"/>
    </row>
    <row r="84" spans="1:10" ht="15" customHeight="1">
      <c r="A84" s="700" t="s">
        <v>392</v>
      </c>
      <c r="B84" s="496" t="s">
        <v>391</v>
      </c>
      <c r="C84" s="625"/>
      <c r="D84" s="625"/>
      <c r="E84" s="625"/>
      <c r="F84" s="625"/>
      <c r="G84" s="625"/>
      <c r="H84" s="625"/>
      <c r="I84" s="625"/>
      <c r="J84" s="626"/>
    </row>
    <row r="85" spans="1:10">
      <c r="A85" s="701"/>
      <c r="B85" s="497"/>
      <c r="C85" s="627"/>
      <c r="D85" s="627"/>
      <c r="E85" s="627"/>
      <c r="F85" s="627"/>
      <c r="G85" s="627"/>
      <c r="H85" s="627"/>
      <c r="I85" s="627"/>
      <c r="J85" s="628"/>
    </row>
    <row r="86" spans="1:10" ht="15.75" thickBot="1">
      <c r="A86" s="702"/>
      <c r="B86" s="617"/>
      <c r="C86" s="629"/>
      <c r="D86" s="629"/>
      <c r="E86" s="629"/>
      <c r="F86" s="629"/>
      <c r="G86" s="629"/>
      <c r="H86" s="629"/>
      <c r="I86" s="629"/>
      <c r="J86" s="630"/>
    </row>
  </sheetData>
  <mergeCells count="272">
    <mergeCell ref="O21:P21"/>
    <mergeCell ref="M22:N22"/>
    <mergeCell ref="O22:P22"/>
    <mergeCell ref="M30:N32"/>
    <mergeCell ref="L30:L32"/>
    <mergeCell ref="O30:P32"/>
    <mergeCell ref="L4:P5"/>
    <mergeCell ref="O20:P20"/>
    <mergeCell ref="U37:U39"/>
    <mergeCell ref="U67:U68"/>
    <mergeCell ref="U69:U71"/>
    <mergeCell ref="L36:U36"/>
    <mergeCell ref="U40:U41"/>
    <mergeCell ref="U42:U44"/>
    <mergeCell ref="U46:U47"/>
    <mergeCell ref="U49:U50"/>
    <mergeCell ref="U52:U57"/>
    <mergeCell ref="M49:N49"/>
    <mergeCell ref="M40:M41"/>
    <mergeCell ref="M42:M44"/>
    <mergeCell ref="L40:L41"/>
    <mergeCell ref="B84:J86"/>
    <mergeCell ref="A84:A86"/>
    <mergeCell ref="Q67:Q68"/>
    <mergeCell ref="R67:R68"/>
    <mergeCell ref="S67:S68"/>
    <mergeCell ref="T67:T68"/>
    <mergeCell ref="M66:N66"/>
    <mergeCell ref="M67:N68"/>
    <mergeCell ref="L67:L68"/>
    <mergeCell ref="O67:O68"/>
    <mergeCell ref="P67:P68"/>
    <mergeCell ref="A76:A79"/>
    <mergeCell ref="L73:O73"/>
    <mergeCell ref="A66:G66"/>
    <mergeCell ref="H66:J66"/>
    <mergeCell ref="R69:R71"/>
    <mergeCell ref="S69:S71"/>
    <mergeCell ref="T69:T71"/>
    <mergeCell ref="M69:N71"/>
    <mergeCell ref="L1:P1"/>
    <mergeCell ref="O17:P17"/>
    <mergeCell ref="O18:P18"/>
    <mergeCell ref="O19:P19"/>
    <mergeCell ref="L51:O51"/>
    <mergeCell ref="M72:N72"/>
    <mergeCell ref="M25:N25"/>
    <mergeCell ref="L23:N24"/>
    <mergeCell ref="M27:N28"/>
    <mergeCell ref="O27:P28"/>
    <mergeCell ref="L27:L28"/>
    <mergeCell ref="O2:P3"/>
    <mergeCell ref="M11:M13"/>
    <mergeCell ref="M8:N8"/>
    <mergeCell ref="O33:P33"/>
    <mergeCell ref="M33:N33"/>
    <mergeCell ref="O29:P29"/>
    <mergeCell ref="L58:N58"/>
    <mergeCell ref="L2:N3"/>
    <mergeCell ref="O23:P24"/>
    <mergeCell ref="O25:P25"/>
    <mergeCell ref="L6:P6"/>
    <mergeCell ref="L7:P7"/>
    <mergeCell ref="L34:P35"/>
    <mergeCell ref="B23:B27"/>
    <mergeCell ref="C15:D15"/>
    <mergeCell ref="H12:J12"/>
    <mergeCell ref="C23:C24"/>
    <mergeCell ref="H22:J22"/>
    <mergeCell ref="B28:B31"/>
    <mergeCell ref="A28:A31"/>
    <mergeCell ref="H25:J25"/>
    <mergeCell ref="B12:D12"/>
    <mergeCell ref="F16:F20"/>
    <mergeCell ref="A23:A27"/>
    <mergeCell ref="H16:J16"/>
    <mergeCell ref="H28:J28"/>
    <mergeCell ref="H23:J23"/>
    <mergeCell ref="H19:J19"/>
    <mergeCell ref="H21:J21"/>
    <mergeCell ref="C21:C22"/>
    <mergeCell ref="C16:D16"/>
    <mergeCell ref="H17:J17"/>
    <mergeCell ref="H26:J26"/>
    <mergeCell ref="H29:J29"/>
    <mergeCell ref="B80:J82"/>
    <mergeCell ref="A80:A82"/>
    <mergeCell ref="A32:A36"/>
    <mergeCell ref="B32:B36"/>
    <mergeCell ref="A54:G54"/>
    <mergeCell ref="H53:J53"/>
    <mergeCell ref="A50:A51"/>
    <mergeCell ref="B44:G44"/>
    <mergeCell ref="C34:C36"/>
    <mergeCell ref="H34:J34"/>
    <mergeCell ref="H36:J36"/>
    <mergeCell ref="H35:J35"/>
    <mergeCell ref="H59:J59"/>
    <mergeCell ref="B70:J70"/>
    <mergeCell ref="A37:A41"/>
    <mergeCell ref="B37:B41"/>
    <mergeCell ref="H51:J51"/>
    <mergeCell ref="A48:G48"/>
    <mergeCell ref="C53:G53"/>
    <mergeCell ref="B52:B53"/>
    <mergeCell ref="H52:J52"/>
    <mergeCell ref="H32:J32"/>
    <mergeCell ref="H39:J39"/>
    <mergeCell ref="C39:C41"/>
    <mergeCell ref="A1:J1"/>
    <mergeCell ref="H3:J3"/>
    <mergeCell ref="H4:J4"/>
    <mergeCell ref="A2:G2"/>
    <mergeCell ref="H2:J2"/>
    <mergeCell ref="F23:F25"/>
    <mergeCell ref="F28:F29"/>
    <mergeCell ref="C26:C27"/>
    <mergeCell ref="H27:J27"/>
    <mergeCell ref="H13:J13"/>
    <mergeCell ref="A14:J14"/>
    <mergeCell ref="H15:J15"/>
    <mergeCell ref="A13:G13"/>
    <mergeCell ref="C17:C18"/>
    <mergeCell ref="C19:C20"/>
    <mergeCell ref="H18:J18"/>
    <mergeCell ref="H20:J20"/>
    <mergeCell ref="B16:B22"/>
    <mergeCell ref="A16:A22"/>
    <mergeCell ref="B6:D6"/>
    <mergeCell ref="A3:G3"/>
    <mergeCell ref="A4:G4"/>
    <mergeCell ref="H9:J9"/>
    <mergeCell ref="H11:J11"/>
    <mergeCell ref="B83:J83"/>
    <mergeCell ref="B71:J72"/>
    <mergeCell ref="A69:J69"/>
    <mergeCell ref="H61:J61"/>
    <mergeCell ref="H62:J62"/>
    <mergeCell ref="H63:J63"/>
    <mergeCell ref="H60:J60"/>
    <mergeCell ref="H56:J56"/>
    <mergeCell ref="C52:G52"/>
    <mergeCell ref="A52:A53"/>
    <mergeCell ref="A71:A72"/>
    <mergeCell ref="B75:J75"/>
    <mergeCell ref="A65:G65"/>
    <mergeCell ref="A73:A74"/>
    <mergeCell ref="B73:J73"/>
    <mergeCell ref="B74:J74"/>
    <mergeCell ref="A64:G64"/>
    <mergeCell ref="B60:G60"/>
    <mergeCell ref="B61:G61"/>
    <mergeCell ref="B62:G62"/>
    <mergeCell ref="A55:J55"/>
    <mergeCell ref="A67:J68"/>
    <mergeCell ref="H58:J58"/>
    <mergeCell ref="B76:J79"/>
    <mergeCell ref="M17:N17"/>
    <mergeCell ref="M18:N18"/>
    <mergeCell ref="M19:N19"/>
    <mergeCell ref="M20:N20"/>
    <mergeCell ref="C37:C38"/>
    <mergeCell ref="F37:F38"/>
    <mergeCell ref="H37:J37"/>
    <mergeCell ref="H38:J38"/>
    <mergeCell ref="C30:C31"/>
    <mergeCell ref="H30:J30"/>
    <mergeCell ref="H31:J31"/>
    <mergeCell ref="C32:C33"/>
    <mergeCell ref="F32:F33"/>
    <mergeCell ref="M29:N29"/>
    <mergeCell ref="C28:C29"/>
    <mergeCell ref="H33:J33"/>
    <mergeCell ref="H24:J24"/>
    <mergeCell ref="M21:N21"/>
    <mergeCell ref="A5:J5"/>
    <mergeCell ref="H6:J6"/>
    <mergeCell ref="H40:J40"/>
    <mergeCell ref="A7:J7"/>
    <mergeCell ref="H8:J8"/>
    <mergeCell ref="H10:J10"/>
    <mergeCell ref="B8:B9"/>
    <mergeCell ref="H54:J54"/>
    <mergeCell ref="H48:J48"/>
    <mergeCell ref="A42:G42"/>
    <mergeCell ref="H50:J50"/>
    <mergeCell ref="H42:J42"/>
    <mergeCell ref="A49:J49"/>
    <mergeCell ref="A43:J43"/>
    <mergeCell ref="H44:J44"/>
    <mergeCell ref="A10:A11"/>
    <mergeCell ref="F8:F12"/>
    <mergeCell ref="C8:D8"/>
    <mergeCell ref="C9:D9"/>
    <mergeCell ref="A8:A9"/>
    <mergeCell ref="B10:B11"/>
    <mergeCell ref="C10:D10"/>
    <mergeCell ref="C11:D11"/>
    <mergeCell ref="H41:J41"/>
    <mergeCell ref="H65:J65"/>
    <mergeCell ref="H64:J64"/>
    <mergeCell ref="B50:B51"/>
    <mergeCell ref="B63:G63"/>
    <mergeCell ref="B45:G45"/>
    <mergeCell ref="E58:F58"/>
    <mergeCell ref="E59:F59"/>
    <mergeCell ref="A46:J47"/>
    <mergeCell ref="H45:J45"/>
    <mergeCell ref="C50:G50"/>
    <mergeCell ref="C51:G51"/>
    <mergeCell ref="B58:D58"/>
    <mergeCell ref="B59:D59"/>
    <mergeCell ref="A56:G57"/>
    <mergeCell ref="H57:I57"/>
    <mergeCell ref="L69:L71"/>
    <mergeCell ref="O69:O71"/>
    <mergeCell ref="P69:P71"/>
    <mergeCell ref="Q69:Q71"/>
    <mergeCell ref="Q37:Q39"/>
    <mergeCell ref="R37:R39"/>
    <mergeCell ref="S37:S39"/>
    <mergeCell ref="T37:T39"/>
    <mergeCell ref="O37:O39"/>
    <mergeCell ref="M37:N39"/>
    <mergeCell ref="L37:L39"/>
    <mergeCell ref="P37:P39"/>
    <mergeCell ref="L48:O48"/>
    <mergeCell ref="L42:L44"/>
    <mergeCell ref="M46:N46"/>
    <mergeCell ref="M47:N47"/>
    <mergeCell ref="O46:O47"/>
    <mergeCell ref="M50:N50"/>
    <mergeCell ref="O49:O50"/>
    <mergeCell ref="L45:O45"/>
    <mergeCell ref="M52:M57"/>
    <mergeCell ref="L52:L57"/>
    <mergeCell ref="M61:N62"/>
    <mergeCell ref="L61:L62"/>
    <mergeCell ref="L14:L15"/>
    <mergeCell ref="O14:P15"/>
    <mergeCell ref="Q1:U35"/>
    <mergeCell ref="M26:N26"/>
    <mergeCell ref="O26:P26"/>
    <mergeCell ref="M59:N60"/>
    <mergeCell ref="L59:L60"/>
    <mergeCell ref="U59:U60"/>
    <mergeCell ref="T59:T60"/>
    <mergeCell ref="S59:S60"/>
    <mergeCell ref="R59:R60"/>
    <mergeCell ref="Q59:Q60"/>
    <mergeCell ref="P59:P60"/>
    <mergeCell ref="O59:O60"/>
    <mergeCell ref="O8:P8"/>
    <mergeCell ref="O9:P9"/>
    <mergeCell ref="O10:P10"/>
    <mergeCell ref="O11:P11"/>
    <mergeCell ref="O12:P12"/>
    <mergeCell ref="O13:P13"/>
    <mergeCell ref="O16:P16"/>
    <mergeCell ref="M9:M10"/>
    <mergeCell ref="M16:N16"/>
    <mergeCell ref="M14:N15"/>
    <mergeCell ref="M65:N65"/>
    <mergeCell ref="O61:O62"/>
    <mergeCell ref="P61:P62"/>
    <mergeCell ref="Q61:Q62"/>
    <mergeCell ref="R61:R62"/>
    <mergeCell ref="S61:S62"/>
    <mergeCell ref="T61:T62"/>
    <mergeCell ref="U61:U62"/>
    <mergeCell ref="M63:N63"/>
    <mergeCell ref="M64:N64"/>
  </mergeCells>
  <dataValidations count="3">
    <dataValidation type="list" allowBlank="1" showInputMessage="1" showErrorMessage="1" sqref="O25">
      <formula1>"36,60"</formula1>
    </dataValidation>
    <dataValidation type="list" allowBlank="1" showInputMessage="1" showErrorMessage="1" sqref="O16:P16">
      <formula1>"36"</formula1>
    </dataValidation>
    <dataValidation type="list" allowBlank="1" showInputMessage="1" showErrorMessage="1" sqref="H3:J4">
      <formula1>"0,0-100,101-250,251-500,501-1000,1001-5000,5001-10000,10001-25000,25001-50000"</formula1>
    </dataValidation>
  </dataValidations>
  <hyperlinks>
    <hyperlink ref="A7:J7" location="Summary!B5" display="Requirements at Client Side"/>
    <hyperlink ref="A14:J14" location="Summary!B9" display="Setting up of Units"/>
    <hyperlink ref="A49:J49" location="Summary!B14" display="Operations &amp; Core Roll Out Components Cost"/>
    <hyperlink ref="A55:G55" location="Summary!B17" display="Deployment Infrastructure Cost ^"/>
    <hyperlink ref="A55:J55" location="Summary!B19" display="Deployment Infrastructure Cost ^"/>
    <hyperlink ref="O2:O3" location="'Project Plan &amp; Timelines'!A1" display="Click Here"/>
    <hyperlink ref="O23" location="'Manpower Resources'!A24" display="Click Here"/>
    <hyperlink ref="O23:P24" location="'Indicative Work Profiles'!A1" display="Click Here"/>
  </hyperlinks>
  <pageMargins left="0.7" right="0.7" top="0.75" bottom="0.75" header="0.3" footer="0.3"/>
  <pageSetup orientation="portrait" horizontalDpi="300" verticalDpi="300" r:id="rId1"/>
  <ignoredErrors>
    <ignoredError sqref="R45 R48" formula="1"/>
  </ignoredErrors>
  <drawing r:id="rId2"/>
  <legacyDrawing r:id="rId3"/>
</worksheet>
</file>

<file path=xl/worksheets/sheet10.xml><?xml version="1.0" encoding="utf-8"?>
<worksheet xmlns="http://schemas.openxmlformats.org/spreadsheetml/2006/main" xmlns:r="http://schemas.openxmlformats.org/officeDocument/2006/relationships">
  <dimension ref="A1:C7"/>
  <sheetViews>
    <sheetView zoomScale="90" zoomScaleNormal="90" workbookViewId="0">
      <selection sqref="A1:C1"/>
    </sheetView>
  </sheetViews>
  <sheetFormatPr defaultRowHeight="15"/>
  <cols>
    <col min="1" max="1" width="6.7109375" style="145" customWidth="1"/>
    <col min="2" max="2" width="50" style="145" bestFit="1" customWidth="1"/>
    <col min="3" max="3" width="151.7109375" style="145" customWidth="1"/>
    <col min="4" max="16384" width="9.140625" style="145"/>
  </cols>
  <sheetData>
    <row r="1" spans="1:3" ht="15.75" customHeight="1" thickBot="1">
      <c r="A1" s="799" t="s">
        <v>383</v>
      </c>
      <c r="B1" s="800"/>
      <c r="C1" s="800"/>
    </row>
    <row r="2" spans="1:3" ht="18" customHeight="1" thickBot="1">
      <c r="A2" s="336" t="s">
        <v>0</v>
      </c>
      <c r="B2" s="336" t="s">
        <v>227</v>
      </c>
      <c r="C2" s="8" t="s">
        <v>382</v>
      </c>
    </row>
    <row r="3" spans="1:3" ht="45.75" thickBot="1">
      <c r="A3" s="354">
        <v>1</v>
      </c>
      <c r="B3" s="355" t="s">
        <v>288</v>
      </c>
      <c r="C3" s="357" t="s">
        <v>386</v>
      </c>
    </row>
    <row r="4" spans="1:3" ht="75.75" thickBot="1">
      <c r="A4" s="340">
        <v>2</v>
      </c>
      <c r="B4" s="337" t="s">
        <v>4</v>
      </c>
      <c r="C4" s="359" t="s">
        <v>385</v>
      </c>
    </row>
    <row r="5" spans="1:3" ht="180.75" thickBot="1">
      <c r="A5" s="338">
        <v>3</v>
      </c>
      <c r="B5" s="339" t="s">
        <v>251</v>
      </c>
      <c r="C5" s="358" t="s">
        <v>388</v>
      </c>
    </row>
    <row r="6" spans="1:3" ht="150.75" thickBot="1">
      <c r="A6" s="338">
        <v>4</v>
      </c>
      <c r="B6" s="339" t="s">
        <v>252</v>
      </c>
      <c r="C6" s="358" t="s">
        <v>387</v>
      </c>
    </row>
    <row r="7" spans="1:3" ht="390.75" thickBot="1">
      <c r="A7" s="356">
        <v>5</v>
      </c>
      <c r="B7" s="335" t="s">
        <v>312</v>
      </c>
      <c r="C7" s="357" t="s">
        <v>384</v>
      </c>
    </row>
  </sheetData>
  <mergeCells count="1">
    <mergeCell ref="A1:C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dimension ref="A1:N16"/>
  <sheetViews>
    <sheetView workbookViewId="0">
      <selection sqref="A1:N1"/>
    </sheetView>
  </sheetViews>
  <sheetFormatPr defaultRowHeight="15"/>
  <cols>
    <col min="1" max="1" width="6.7109375" style="145" customWidth="1"/>
    <col min="2" max="2" width="21.5703125" style="145" customWidth="1"/>
    <col min="3" max="3" width="27.140625" style="145" customWidth="1"/>
    <col min="4" max="4" width="16.140625" style="145" customWidth="1"/>
    <col min="5" max="5" width="17.7109375" style="145" bestFit="1" customWidth="1"/>
    <col min="6" max="6" width="2" style="145" hidden="1" customWidth="1"/>
    <col min="7" max="14" width="13.28515625" style="145" customWidth="1"/>
    <col min="15" max="16384" width="9.140625" style="145"/>
  </cols>
  <sheetData>
    <row r="1" spans="1:14" ht="15.75" customHeight="1" thickBot="1">
      <c r="A1" s="799" t="s">
        <v>307</v>
      </c>
      <c r="B1" s="800"/>
      <c r="C1" s="800"/>
      <c r="D1" s="800"/>
      <c r="E1" s="800"/>
      <c r="F1" s="800"/>
      <c r="G1" s="800"/>
      <c r="H1" s="800"/>
      <c r="I1" s="800"/>
      <c r="J1" s="800"/>
      <c r="K1" s="800"/>
      <c r="L1" s="800"/>
      <c r="M1" s="800"/>
      <c r="N1" s="801"/>
    </row>
    <row r="2" spans="1:14" ht="15.75" thickBot="1">
      <c r="A2" s="942" t="s">
        <v>0</v>
      </c>
      <c r="B2" s="889" t="s">
        <v>227</v>
      </c>
      <c r="C2" s="890"/>
      <c r="D2" s="889" t="s">
        <v>309</v>
      </c>
      <c r="E2" s="890"/>
      <c r="F2" s="8">
        <v>0</v>
      </c>
      <c r="G2" s="212" t="s">
        <v>7</v>
      </c>
      <c r="H2" s="7" t="s">
        <v>8</v>
      </c>
      <c r="I2" s="212" t="s">
        <v>9</v>
      </c>
      <c r="J2" s="7" t="s">
        <v>19</v>
      </c>
      <c r="K2" s="212" t="s">
        <v>10</v>
      </c>
      <c r="L2" s="7" t="s">
        <v>11</v>
      </c>
      <c r="M2" s="212" t="s">
        <v>12</v>
      </c>
      <c r="N2" s="216" t="s">
        <v>13</v>
      </c>
    </row>
    <row r="3" spans="1:14" ht="15.75" customHeight="1" thickBot="1">
      <c r="A3" s="942"/>
      <c r="B3" s="942"/>
      <c r="C3" s="965"/>
      <c r="D3" s="950"/>
      <c r="E3" s="970"/>
      <c r="F3" s="950" t="s">
        <v>308</v>
      </c>
      <c r="G3" s="969"/>
      <c r="H3" s="969"/>
      <c r="I3" s="969"/>
      <c r="J3" s="969"/>
      <c r="K3" s="969"/>
      <c r="L3" s="969"/>
      <c r="M3" s="969"/>
      <c r="N3" s="970"/>
    </row>
    <row r="4" spans="1:14">
      <c r="A4" s="966">
        <v>1</v>
      </c>
      <c r="B4" s="967" t="s">
        <v>288</v>
      </c>
      <c r="C4" s="968"/>
      <c r="D4" s="960" t="s">
        <v>248</v>
      </c>
      <c r="E4" s="139" t="s">
        <v>244</v>
      </c>
      <c r="F4" s="219">
        <v>0</v>
      </c>
      <c r="G4" s="213">
        <v>2</v>
      </c>
      <c r="H4" s="233">
        <v>2</v>
      </c>
      <c r="I4" s="213">
        <v>3</v>
      </c>
      <c r="J4" s="233">
        <v>3</v>
      </c>
      <c r="K4" s="213">
        <v>3</v>
      </c>
      <c r="L4" s="233">
        <v>4</v>
      </c>
      <c r="M4" s="213">
        <v>6</v>
      </c>
      <c r="N4" s="213">
        <v>8</v>
      </c>
    </row>
    <row r="5" spans="1:14" ht="15.75" thickBot="1">
      <c r="A5" s="944"/>
      <c r="B5" s="947"/>
      <c r="C5" s="963"/>
      <c r="D5" s="961"/>
      <c r="E5" s="209" t="s">
        <v>245</v>
      </c>
      <c r="F5" s="221">
        <v>0</v>
      </c>
      <c r="G5" s="217">
        <v>0</v>
      </c>
      <c r="H5" s="159">
        <v>0</v>
      </c>
      <c r="I5" s="217">
        <v>0</v>
      </c>
      <c r="J5" s="159">
        <v>0</v>
      </c>
      <c r="K5" s="217">
        <v>0</v>
      </c>
      <c r="L5" s="159">
        <v>0</v>
      </c>
      <c r="M5" s="217">
        <v>0</v>
      </c>
      <c r="N5" s="217">
        <v>0</v>
      </c>
    </row>
    <row r="6" spans="1:14">
      <c r="A6" s="944"/>
      <c r="B6" s="947"/>
      <c r="C6" s="963"/>
      <c r="D6" s="813" t="s">
        <v>3</v>
      </c>
      <c r="E6" s="140" t="s">
        <v>246</v>
      </c>
      <c r="F6" s="220">
        <v>0</v>
      </c>
      <c r="G6" s="214">
        <v>1</v>
      </c>
      <c r="H6" s="153">
        <v>1</v>
      </c>
      <c r="I6" s="214">
        <v>1</v>
      </c>
      <c r="J6" s="153">
        <v>1</v>
      </c>
      <c r="K6" s="214">
        <v>1</v>
      </c>
      <c r="L6" s="153">
        <v>2</v>
      </c>
      <c r="M6" s="214">
        <v>2</v>
      </c>
      <c r="N6" s="214">
        <v>3</v>
      </c>
    </row>
    <row r="7" spans="1:14" ht="15.75" thickBot="1">
      <c r="A7" s="945"/>
      <c r="B7" s="948"/>
      <c r="C7" s="964"/>
      <c r="D7" s="961"/>
      <c r="E7" s="195" t="s">
        <v>247</v>
      </c>
      <c r="F7" s="161">
        <v>0</v>
      </c>
      <c r="G7" s="148">
        <v>1</v>
      </c>
      <c r="H7" s="158">
        <v>1</v>
      </c>
      <c r="I7" s="148">
        <v>1</v>
      </c>
      <c r="J7" s="158">
        <v>2</v>
      </c>
      <c r="K7" s="148">
        <v>2</v>
      </c>
      <c r="L7" s="158">
        <v>2</v>
      </c>
      <c r="M7" s="148">
        <v>3</v>
      </c>
      <c r="N7" s="148">
        <v>5</v>
      </c>
    </row>
    <row r="8" spans="1:14">
      <c r="A8" s="962">
        <v>2</v>
      </c>
      <c r="B8" s="947" t="s">
        <v>4</v>
      </c>
      <c r="C8" s="963"/>
      <c r="D8" s="960" t="s">
        <v>248</v>
      </c>
      <c r="E8" s="207" t="s">
        <v>244</v>
      </c>
      <c r="F8" s="222">
        <v>0</v>
      </c>
      <c r="G8" s="236">
        <v>10</v>
      </c>
      <c r="H8" s="146">
        <v>10</v>
      </c>
      <c r="I8" s="157">
        <v>10</v>
      </c>
      <c r="J8" s="146">
        <v>10</v>
      </c>
      <c r="K8" s="157">
        <v>10</v>
      </c>
      <c r="L8" s="146">
        <v>20</v>
      </c>
      <c r="M8" s="157">
        <v>20</v>
      </c>
      <c r="N8" s="146">
        <v>20</v>
      </c>
    </row>
    <row r="9" spans="1:14" ht="15.75" thickBot="1">
      <c r="A9" s="944"/>
      <c r="B9" s="947"/>
      <c r="C9" s="963"/>
      <c r="D9" s="961"/>
      <c r="E9" s="235" t="s">
        <v>245</v>
      </c>
      <c r="F9" s="221">
        <v>0</v>
      </c>
      <c r="G9" s="218">
        <v>1</v>
      </c>
      <c r="H9" s="217">
        <v>1</v>
      </c>
      <c r="I9" s="159">
        <v>1</v>
      </c>
      <c r="J9" s="217">
        <v>1</v>
      </c>
      <c r="K9" s="159">
        <v>1</v>
      </c>
      <c r="L9" s="217">
        <v>2</v>
      </c>
      <c r="M9" s="159">
        <v>2</v>
      </c>
      <c r="N9" s="217">
        <v>2</v>
      </c>
    </row>
    <row r="10" spans="1:14" ht="15.75" thickBot="1">
      <c r="A10" s="945"/>
      <c r="B10" s="948"/>
      <c r="C10" s="964"/>
      <c r="D10" s="228" t="s">
        <v>3</v>
      </c>
      <c r="E10" s="234" t="s">
        <v>306</v>
      </c>
      <c r="F10" s="220">
        <v>0</v>
      </c>
      <c r="G10" s="237">
        <v>1</v>
      </c>
      <c r="H10" s="215">
        <v>1</v>
      </c>
      <c r="I10" s="238">
        <v>1</v>
      </c>
      <c r="J10" s="215">
        <v>1</v>
      </c>
      <c r="K10" s="238">
        <v>1</v>
      </c>
      <c r="L10" s="215">
        <v>2</v>
      </c>
      <c r="M10" s="238">
        <v>2</v>
      </c>
      <c r="N10" s="215">
        <v>2</v>
      </c>
    </row>
    <row r="11" spans="1:14" ht="15" customHeight="1">
      <c r="A11" s="934">
        <v>3</v>
      </c>
      <c r="B11" s="932" t="s">
        <v>251</v>
      </c>
      <c r="C11" s="957"/>
      <c r="D11" s="743" t="s">
        <v>248</v>
      </c>
      <c r="E11" s="139" t="s">
        <v>244</v>
      </c>
      <c r="F11" s="224">
        <v>0</v>
      </c>
      <c r="G11" s="229">
        <v>2</v>
      </c>
      <c r="H11" s="230">
        <v>2</v>
      </c>
      <c r="I11" s="229">
        <v>3</v>
      </c>
      <c r="J11" s="230">
        <v>4</v>
      </c>
      <c r="K11" s="229">
        <v>5</v>
      </c>
      <c r="L11" s="230">
        <v>8</v>
      </c>
      <c r="M11" s="229">
        <v>11</v>
      </c>
      <c r="N11" s="231">
        <v>13</v>
      </c>
    </row>
    <row r="12" spans="1:14" ht="15.75" thickBot="1">
      <c r="A12" s="935"/>
      <c r="B12" s="933"/>
      <c r="C12" s="958"/>
      <c r="D12" s="959"/>
      <c r="E12" s="195" t="s">
        <v>245</v>
      </c>
      <c r="F12" s="225">
        <v>0</v>
      </c>
      <c r="G12" s="217">
        <v>1</v>
      </c>
      <c r="H12" s="159">
        <v>1</v>
      </c>
      <c r="I12" s="217">
        <v>1</v>
      </c>
      <c r="J12" s="159">
        <v>1</v>
      </c>
      <c r="K12" s="217">
        <v>2</v>
      </c>
      <c r="L12" s="159">
        <v>2</v>
      </c>
      <c r="M12" s="217">
        <v>2</v>
      </c>
      <c r="N12" s="170">
        <v>3</v>
      </c>
    </row>
    <row r="13" spans="1:14">
      <c r="A13" s="934">
        <v>4</v>
      </c>
      <c r="B13" s="932" t="s">
        <v>252</v>
      </c>
      <c r="C13" s="957"/>
      <c r="D13" s="743" t="s">
        <v>248</v>
      </c>
      <c r="E13" s="79" t="s">
        <v>244</v>
      </c>
      <c r="F13" s="135">
        <v>0</v>
      </c>
      <c r="G13" s="146">
        <v>1</v>
      </c>
      <c r="H13" s="157">
        <v>1</v>
      </c>
      <c r="I13" s="146">
        <v>2</v>
      </c>
      <c r="J13" s="157">
        <v>3</v>
      </c>
      <c r="K13" s="146">
        <v>3</v>
      </c>
      <c r="L13" s="157">
        <v>3</v>
      </c>
      <c r="M13" s="146">
        <v>4</v>
      </c>
      <c r="N13" s="171">
        <v>4</v>
      </c>
    </row>
    <row r="14" spans="1:14" ht="15.75" thickBot="1">
      <c r="A14" s="937"/>
      <c r="B14" s="933"/>
      <c r="C14" s="958"/>
      <c r="D14" s="959"/>
      <c r="E14" s="165" t="s">
        <v>245</v>
      </c>
      <c r="F14" s="225">
        <v>0</v>
      </c>
      <c r="G14" s="217">
        <v>1</v>
      </c>
      <c r="H14" s="159">
        <v>1</v>
      </c>
      <c r="I14" s="217">
        <v>1</v>
      </c>
      <c r="J14" s="159">
        <v>1</v>
      </c>
      <c r="K14" s="217">
        <v>1</v>
      </c>
      <c r="L14" s="159">
        <v>1</v>
      </c>
      <c r="M14" s="217">
        <v>1</v>
      </c>
      <c r="N14" s="170">
        <v>1</v>
      </c>
    </row>
    <row r="15" spans="1:14">
      <c r="A15" s="934">
        <v>5</v>
      </c>
      <c r="B15" s="932" t="s">
        <v>312</v>
      </c>
      <c r="C15" s="957"/>
      <c r="D15" s="743" t="s">
        <v>248</v>
      </c>
      <c r="E15" s="79" t="s">
        <v>244</v>
      </c>
      <c r="F15" s="135">
        <v>0</v>
      </c>
      <c r="G15" s="146">
        <v>1</v>
      </c>
      <c r="H15" s="157">
        <v>1</v>
      </c>
      <c r="I15" s="146">
        <v>1</v>
      </c>
      <c r="J15" s="157">
        <v>2</v>
      </c>
      <c r="K15" s="146">
        <v>3</v>
      </c>
      <c r="L15" s="157">
        <v>5</v>
      </c>
      <c r="M15" s="146">
        <v>6</v>
      </c>
      <c r="N15" s="171">
        <v>8</v>
      </c>
    </row>
    <row r="16" spans="1:14" ht="15.75" thickBot="1">
      <c r="A16" s="937"/>
      <c r="B16" s="933"/>
      <c r="C16" s="958"/>
      <c r="D16" s="959"/>
      <c r="E16" s="165" t="s">
        <v>245</v>
      </c>
      <c r="F16" s="257">
        <v>0</v>
      </c>
      <c r="G16" s="258">
        <v>1</v>
      </c>
      <c r="H16" s="159">
        <v>1</v>
      </c>
      <c r="I16" s="258">
        <v>1</v>
      </c>
      <c r="J16" s="159">
        <v>1</v>
      </c>
      <c r="K16" s="258">
        <v>1</v>
      </c>
      <c r="L16" s="159">
        <v>1</v>
      </c>
      <c r="M16" s="258">
        <v>2</v>
      </c>
      <c r="N16" s="170">
        <v>2</v>
      </c>
    </row>
  </sheetData>
  <mergeCells count="21">
    <mergeCell ref="A1:N1"/>
    <mergeCell ref="A2:A3"/>
    <mergeCell ref="B2:C3"/>
    <mergeCell ref="A4:A7"/>
    <mergeCell ref="B4:C7"/>
    <mergeCell ref="D4:D5"/>
    <mergeCell ref="D6:D7"/>
    <mergeCell ref="F3:N3"/>
    <mergeCell ref="D2:E3"/>
    <mergeCell ref="A15:A16"/>
    <mergeCell ref="B15:C16"/>
    <mergeCell ref="D15:D16"/>
    <mergeCell ref="D8:D9"/>
    <mergeCell ref="D11:D12"/>
    <mergeCell ref="D13:D14"/>
    <mergeCell ref="A13:A14"/>
    <mergeCell ref="B13:C14"/>
    <mergeCell ref="A8:A10"/>
    <mergeCell ref="B8:C10"/>
    <mergeCell ref="A11:A12"/>
    <mergeCell ref="B11:C12"/>
  </mergeCells>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9"/>
  <dimension ref="A1:R41"/>
  <sheetViews>
    <sheetView zoomScale="90" zoomScaleNormal="90" workbookViewId="0">
      <selection sqref="A1:R1"/>
    </sheetView>
  </sheetViews>
  <sheetFormatPr defaultRowHeight="15"/>
  <cols>
    <col min="1" max="1" width="7" style="22" customWidth="1"/>
    <col min="2" max="2" width="18.140625" style="22" bestFit="1" customWidth="1"/>
    <col min="3" max="3" width="11.5703125" style="22" bestFit="1" customWidth="1"/>
    <col min="4" max="4" width="13.42578125" style="22" bestFit="1" customWidth="1"/>
    <col min="5" max="5" width="20.28515625" style="22" customWidth="1"/>
    <col min="6" max="6" width="11.7109375" style="22" customWidth="1"/>
    <col min="7" max="7" width="14.28515625" style="22" customWidth="1"/>
    <col min="8" max="8" width="15.85546875" style="76" customWidth="1"/>
    <col min="9" max="9" width="13.42578125" style="22" customWidth="1"/>
    <col min="10" max="10" width="15.28515625" style="22" bestFit="1" customWidth="1"/>
    <col min="11" max="11" width="14.140625" style="22" bestFit="1" customWidth="1"/>
    <col min="12" max="12" width="17" style="22" bestFit="1" customWidth="1"/>
    <col min="13" max="13" width="11" style="22" customWidth="1"/>
    <col min="14" max="14" width="11.7109375" style="22" bestFit="1" customWidth="1"/>
    <col min="15" max="15" width="13.85546875" style="22" bestFit="1" customWidth="1"/>
    <col min="16" max="16" width="9.28515625" style="22" customWidth="1"/>
    <col min="17" max="17" width="13.28515625" style="22" customWidth="1"/>
    <col min="18" max="18" width="12" style="22" customWidth="1"/>
    <col min="19" max="20" width="9.140625" style="22"/>
    <col min="21" max="21" width="8" style="22" customWidth="1"/>
    <col min="22" max="16384" width="9.140625" style="22"/>
  </cols>
  <sheetData>
    <row r="1" spans="1:18" ht="16.5" thickBot="1">
      <c r="A1" s="799" t="s">
        <v>127</v>
      </c>
      <c r="B1" s="800"/>
      <c r="C1" s="800"/>
      <c r="D1" s="800"/>
      <c r="E1" s="800"/>
      <c r="F1" s="800"/>
      <c r="G1" s="800"/>
      <c r="H1" s="800"/>
      <c r="I1" s="800"/>
      <c r="J1" s="800"/>
      <c r="K1" s="800"/>
      <c r="L1" s="800"/>
      <c r="M1" s="800"/>
      <c r="N1" s="800"/>
      <c r="O1" s="800"/>
      <c r="P1" s="800"/>
      <c r="Q1" s="800"/>
      <c r="R1" s="801"/>
    </row>
    <row r="2" spans="1:18" ht="45.75" thickBot="1">
      <c r="A2" s="47" t="s">
        <v>0</v>
      </c>
      <c r="B2" s="10" t="s">
        <v>128</v>
      </c>
      <c r="C2" s="48" t="s">
        <v>129</v>
      </c>
      <c r="D2" s="10" t="s">
        <v>130</v>
      </c>
      <c r="E2" s="70" t="s">
        <v>146</v>
      </c>
      <c r="F2" s="71" t="s">
        <v>131</v>
      </c>
      <c r="G2" s="70" t="s">
        <v>132</v>
      </c>
      <c r="H2" s="71" t="s">
        <v>133</v>
      </c>
      <c r="I2" s="70" t="s">
        <v>134</v>
      </c>
      <c r="J2" s="38" t="s">
        <v>135</v>
      </c>
      <c r="K2" s="81" t="s">
        <v>136</v>
      </c>
      <c r="L2" s="71" t="s">
        <v>137</v>
      </c>
      <c r="M2" s="70" t="s">
        <v>142</v>
      </c>
      <c r="N2" s="82" t="s">
        <v>138</v>
      </c>
      <c r="O2" s="70" t="s">
        <v>145</v>
      </c>
      <c r="P2" s="71" t="s">
        <v>139</v>
      </c>
      <c r="Q2" s="72" t="s">
        <v>140</v>
      </c>
      <c r="R2" s="83" t="s">
        <v>144</v>
      </c>
    </row>
    <row r="3" spans="1:18">
      <c r="A3" s="63">
        <v>1</v>
      </c>
      <c r="B3" s="64"/>
      <c r="C3" s="66"/>
      <c r="D3" s="64"/>
      <c r="E3" s="66"/>
      <c r="F3" s="79"/>
      <c r="G3" s="80"/>
      <c r="H3" s="64"/>
      <c r="I3" s="63"/>
      <c r="J3" s="88"/>
      <c r="K3" s="64"/>
      <c r="L3" s="68"/>
      <c r="M3" s="66"/>
      <c r="N3" s="64"/>
      <c r="O3" s="66"/>
      <c r="P3" s="64"/>
      <c r="Q3" s="66"/>
      <c r="R3" s="86"/>
    </row>
    <row r="4" spans="1:18">
      <c r="A4" s="59">
        <v>2</v>
      </c>
      <c r="B4" s="65"/>
      <c r="C4" s="67"/>
      <c r="D4" s="65"/>
      <c r="E4" s="78"/>
      <c r="F4" s="55"/>
      <c r="G4" s="73"/>
      <c r="H4" s="56"/>
      <c r="I4" s="57"/>
      <c r="J4" s="59"/>
      <c r="K4" s="65"/>
      <c r="L4" s="85"/>
      <c r="M4" s="67"/>
      <c r="N4" s="65"/>
      <c r="O4" s="67"/>
      <c r="P4" s="65"/>
      <c r="Q4" s="67"/>
      <c r="R4" s="87"/>
    </row>
    <row r="5" spans="1:18">
      <c r="A5" s="59">
        <v>3</v>
      </c>
      <c r="B5" s="65"/>
      <c r="C5" s="67"/>
      <c r="D5" s="65"/>
      <c r="E5" s="78"/>
      <c r="F5" s="55"/>
      <c r="G5" s="73"/>
      <c r="H5" s="56"/>
      <c r="I5" s="57"/>
      <c r="J5" s="59"/>
      <c r="K5" s="65"/>
      <c r="L5" s="85"/>
      <c r="M5" s="67"/>
      <c r="N5" s="65"/>
      <c r="O5" s="67"/>
      <c r="P5" s="65"/>
      <c r="Q5" s="67"/>
      <c r="R5" s="87"/>
    </row>
    <row r="6" spans="1:18">
      <c r="A6" s="59">
        <v>4</v>
      </c>
      <c r="B6" s="65"/>
      <c r="C6" s="67"/>
      <c r="D6" s="65"/>
      <c r="E6" s="78"/>
      <c r="F6" s="55"/>
      <c r="G6" s="73"/>
      <c r="H6" s="56"/>
      <c r="I6" s="57"/>
      <c r="J6" s="59"/>
      <c r="K6" s="65"/>
      <c r="L6" s="85"/>
      <c r="M6" s="67"/>
      <c r="N6" s="65"/>
      <c r="O6" s="67"/>
      <c r="P6" s="65"/>
      <c r="Q6" s="67"/>
      <c r="R6" s="87"/>
    </row>
    <row r="7" spans="1:18">
      <c r="A7" s="59">
        <v>5</v>
      </c>
      <c r="B7" s="65"/>
      <c r="C7" s="67"/>
      <c r="D7" s="65"/>
      <c r="E7" s="78"/>
      <c r="F7" s="55"/>
      <c r="G7" s="73"/>
      <c r="H7" s="56"/>
      <c r="I7" s="57"/>
      <c r="J7" s="59"/>
      <c r="K7" s="65"/>
      <c r="L7" s="85"/>
      <c r="M7" s="67"/>
      <c r="N7" s="65"/>
      <c r="O7" s="67"/>
      <c r="P7" s="65"/>
      <c r="Q7" s="67"/>
      <c r="R7" s="87"/>
    </row>
    <row r="8" spans="1:18">
      <c r="A8" s="59">
        <v>6</v>
      </c>
      <c r="B8" s="65"/>
      <c r="C8" s="67"/>
      <c r="D8" s="65"/>
      <c r="E8" s="78"/>
      <c r="F8" s="55"/>
      <c r="G8" s="73"/>
      <c r="H8" s="56"/>
      <c r="I8" s="57"/>
      <c r="J8" s="59"/>
      <c r="K8" s="65"/>
      <c r="L8" s="85"/>
      <c r="M8" s="67"/>
      <c r="N8" s="65"/>
      <c r="O8" s="67"/>
      <c r="P8" s="65"/>
      <c r="Q8" s="67"/>
      <c r="R8" s="87"/>
    </row>
    <row r="9" spans="1:18">
      <c r="A9" s="59">
        <v>7</v>
      </c>
      <c r="B9" s="65"/>
      <c r="C9" s="67"/>
      <c r="D9" s="65"/>
      <c r="E9" s="78"/>
      <c r="F9" s="55"/>
      <c r="G9" s="73"/>
      <c r="H9" s="56"/>
      <c r="I9" s="57"/>
      <c r="J9" s="59"/>
      <c r="K9" s="65"/>
      <c r="L9" s="85"/>
      <c r="M9" s="67"/>
      <c r="N9" s="65"/>
      <c r="O9" s="67"/>
      <c r="P9" s="65"/>
      <c r="Q9" s="67"/>
      <c r="R9" s="87"/>
    </row>
    <row r="10" spans="1:18">
      <c r="A10" s="59">
        <v>8</v>
      </c>
      <c r="B10" s="65"/>
      <c r="C10" s="67"/>
      <c r="D10" s="65"/>
      <c r="E10" s="78"/>
      <c r="F10" s="55"/>
      <c r="G10" s="73"/>
      <c r="H10" s="56"/>
      <c r="I10" s="57"/>
      <c r="J10" s="59"/>
      <c r="K10" s="65"/>
      <c r="L10" s="85"/>
      <c r="M10" s="67"/>
      <c r="N10" s="65"/>
      <c r="O10" s="67"/>
      <c r="P10" s="65"/>
      <c r="Q10" s="67"/>
      <c r="R10" s="87"/>
    </row>
    <row r="11" spans="1:18">
      <c r="A11" s="59">
        <v>9</v>
      </c>
      <c r="B11" s="65"/>
      <c r="C11" s="67"/>
      <c r="D11" s="65"/>
      <c r="E11" s="78"/>
      <c r="F11" s="55"/>
      <c r="G11" s="73"/>
      <c r="H11" s="56"/>
      <c r="I11" s="57"/>
      <c r="J11" s="59"/>
      <c r="K11" s="65"/>
      <c r="L11" s="85"/>
      <c r="M11" s="67"/>
      <c r="N11" s="65"/>
      <c r="O11" s="67"/>
      <c r="P11" s="65"/>
      <c r="Q11" s="67"/>
      <c r="R11" s="87"/>
    </row>
    <row r="12" spans="1:18">
      <c r="A12" s="59">
        <v>10</v>
      </c>
      <c r="B12" s="65"/>
      <c r="C12" s="67"/>
      <c r="D12" s="65"/>
      <c r="E12" s="78"/>
      <c r="F12" s="55"/>
      <c r="G12" s="73"/>
      <c r="H12" s="56"/>
      <c r="I12" s="57"/>
      <c r="J12" s="59"/>
      <c r="K12" s="65"/>
      <c r="L12" s="85"/>
      <c r="M12" s="67"/>
      <c r="N12" s="65"/>
      <c r="O12" s="67"/>
      <c r="P12" s="65"/>
      <c r="Q12" s="67"/>
      <c r="R12" s="87"/>
    </row>
    <row r="13" spans="1:18">
      <c r="A13" s="59">
        <v>11</v>
      </c>
      <c r="B13" s="65"/>
      <c r="C13" s="67"/>
      <c r="D13" s="65"/>
      <c r="E13" s="78"/>
      <c r="F13" s="55"/>
      <c r="G13" s="73"/>
      <c r="H13" s="56"/>
      <c r="I13" s="57"/>
      <c r="J13" s="59"/>
      <c r="K13" s="65"/>
      <c r="L13" s="85"/>
      <c r="M13" s="67"/>
      <c r="N13" s="65"/>
      <c r="O13" s="67"/>
      <c r="P13" s="65"/>
      <c r="Q13" s="67"/>
      <c r="R13" s="87"/>
    </row>
    <row r="14" spans="1:18">
      <c r="A14" s="59">
        <v>12</v>
      </c>
      <c r="B14" s="65"/>
      <c r="C14" s="67"/>
      <c r="D14" s="65"/>
      <c r="E14" s="78"/>
      <c r="F14" s="55"/>
      <c r="G14" s="73"/>
      <c r="H14" s="56"/>
      <c r="I14" s="57"/>
      <c r="J14" s="59"/>
      <c r="K14" s="65"/>
      <c r="L14" s="85"/>
      <c r="M14" s="67"/>
      <c r="N14" s="65"/>
      <c r="O14" s="67"/>
      <c r="P14" s="65"/>
      <c r="Q14" s="67"/>
      <c r="R14" s="87"/>
    </row>
    <row r="15" spans="1:18">
      <c r="A15" s="59">
        <v>13</v>
      </c>
      <c r="B15" s="65"/>
      <c r="C15" s="67"/>
      <c r="D15" s="65"/>
      <c r="E15" s="78"/>
      <c r="F15" s="55"/>
      <c r="G15" s="73"/>
      <c r="H15" s="56"/>
      <c r="I15" s="57"/>
      <c r="J15" s="59"/>
      <c r="K15" s="65"/>
      <c r="L15" s="85"/>
      <c r="M15" s="67"/>
      <c r="N15" s="65"/>
      <c r="O15" s="67"/>
      <c r="P15" s="65"/>
      <c r="Q15" s="67"/>
      <c r="R15" s="87"/>
    </row>
    <row r="16" spans="1:18">
      <c r="A16" s="59">
        <v>14</v>
      </c>
      <c r="B16" s="65"/>
      <c r="C16" s="67"/>
      <c r="D16" s="65"/>
      <c r="E16" s="78"/>
      <c r="F16" s="55"/>
      <c r="G16" s="73"/>
      <c r="H16" s="56"/>
      <c r="I16" s="57"/>
      <c r="J16" s="59"/>
      <c r="K16" s="65"/>
      <c r="L16" s="85"/>
      <c r="M16" s="67"/>
      <c r="N16" s="65"/>
      <c r="O16" s="67"/>
      <c r="P16" s="65"/>
      <c r="Q16" s="67"/>
      <c r="R16" s="87"/>
    </row>
    <row r="17" spans="1:18">
      <c r="A17" s="59">
        <v>15</v>
      </c>
      <c r="B17" s="65"/>
      <c r="C17" s="67"/>
      <c r="D17" s="65"/>
      <c r="E17" s="78"/>
      <c r="F17" s="55"/>
      <c r="G17" s="73"/>
      <c r="H17" s="56"/>
      <c r="I17" s="57"/>
      <c r="J17" s="89"/>
      <c r="K17" s="65"/>
      <c r="L17" s="85"/>
      <c r="M17" s="67"/>
      <c r="N17" s="65"/>
      <c r="O17" s="67"/>
      <c r="P17" s="65"/>
      <c r="Q17" s="67"/>
      <c r="R17" s="87"/>
    </row>
    <row r="18" spans="1:18">
      <c r="A18" s="59">
        <v>16</v>
      </c>
      <c r="B18" s="65"/>
      <c r="C18" s="67"/>
      <c r="D18" s="65"/>
      <c r="E18" s="78"/>
      <c r="F18" s="55"/>
      <c r="G18" s="73"/>
      <c r="H18" s="56"/>
      <c r="I18" s="57"/>
      <c r="J18" s="59"/>
      <c r="K18" s="65"/>
      <c r="L18" s="85"/>
      <c r="M18" s="67"/>
      <c r="N18" s="65"/>
      <c r="O18" s="67"/>
      <c r="P18" s="65"/>
      <c r="Q18" s="67"/>
      <c r="R18" s="87"/>
    </row>
    <row r="19" spans="1:18">
      <c r="A19" s="59">
        <v>17</v>
      </c>
      <c r="B19" s="65"/>
      <c r="C19" s="67"/>
      <c r="D19" s="65"/>
      <c r="E19" s="78"/>
      <c r="F19" s="55"/>
      <c r="G19" s="73"/>
      <c r="H19" s="56"/>
      <c r="I19" s="57"/>
      <c r="J19" s="59"/>
      <c r="K19" s="65"/>
      <c r="L19" s="85"/>
      <c r="M19" s="67"/>
      <c r="N19" s="65"/>
      <c r="O19" s="67"/>
      <c r="P19" s="65"/>
      <c r="Q19" s="67"/>
      <c r="R19" s="87"/>
    </row>
    <row r="20" spans="1:18">
      <c r="A20" s="59">
        <v>18</v>
      </c>
      <c r="B20" s="65"/>
      <c r="C20" s="67"/>
      <c r="D20" s="65"/>
      <c r="E20" s="78"/>
      <c r="F20" s="55"/>
      <c r="G20" s="73"/>
      <c r="H20" s="56"/>
      <c r="I20" s="57"/>
      <c r="J20" s="59"/>
      <c r="K20" s="65"/>
      <c r="L20" s="85"/>
      <c r="M20" s="67"/>
      <c r="N20" s="65"/>
      <c r="O20" s="67"/>
      <c r="P20" s="65"/>
      <c r="Q20" s="67"/>
      <c r="R20" s="87"/>
    </row>
    <row r="21" spans="1:18">
      <c r="A21" s="59">
        <v>19</v>
      </c>
      <c r="B21" s="65"/>
      <c r="C21" s="67"/>
      <c r="D21" s="65"/>
      <c r="E21" s="78"/>
      <c r="F21" s="55"/>
      <c r="G21" s="73"/>
      <c r="H21" s="56"/>
      <c r="I21" s="57"/>
      <c r="J21" s="59"/>
      <c r="K21" s="65"/>
      <c r="L21" s="85"/>
      <c r="M21" s="67"/>
      <c r="N21" s="65"/>
      <c r="O21" s="67"/>
      <c r="P21" s="65"/>
      <c r="Q21" s="67"/>
      <c r="R21" s="87"/>
    </row>
    <row r="22" spans="1:18">
      <c r="A22" s="59">
        <v>20</v>
      </c>
      <c r="B22" s="65"/>
      <c r="C22" s="67"/>
      <c r="D22" s="65"/>
      <c r="E22" s="78"/>
      <c r="F22" s="55"/>
      <c r="G22" s="73"/>
      <c r="H22" s="56"/>
      <c r="I22" s="57"/>
      <c r="J22" s="59"/>
      <c r="K22" s="65"/>
      <c r="L22" s="85"/>
      <c r="M22" s="67"/>
      <c r="N22" s="65"/>
      <c r="O22" s="67"/>
      <c r="P22" s="65"/>
      <c r="Q22" s="67"/>
      <c r="R22" s="87"/>
    </row>
    <row r="23" spans="1:18">
      <c r="A23" s="59">
        <v>21</v>
      </c>
      <c r="B23" s="65"/>
      <c r="C23" s="67"/>
      <c r="D23" s="65"/>
      <c r="E23" s="78"/>
      <c r="F23" s="55"/>
      <c r="G23" s="73"/>
      <c r="H23" s="56"/>
      <c r="I23" s="57"/>
      <c r="J23" s="59"/>
      <c r="K23" s="65"/>
      <c r="L23" s="85"/>
      <c r="M23" s="67"/>
      <c r="N23" s="65"/>
      <c r="O23" s="67"/>
      <c r="P23" s="65"/>
      <c r="Q23" s="67"/>
      <c r="R23" s="87"/>
    </row>
    <row r="24" spans="1:18">
      <c r="A24" s="59">
        <v>22</v>
      </c>
      <c r="B24" s="65"/>
      <c r="C24" s="67"/>
      <c r="D24" s="65"/>
      <c r="E24" s="78"/>
      <c r="F24" s="55"/>
      <c r="G24" s="73"/>
      <c r="H24" s="56"/>
      <c r="I24" s="57"/>
      <c r="J24" s="59"/>
      <c r="K24" s="65"/>
      <c r="L24" s="85"/>
      <c r="M24" s="67"/>
      <c r="N24" s="65"/>
      <c r="O24" s="67"/>
      <c r="P24" s="65"/>
      <c r="Q24" s="67"/>
      <c r="R24" s="87"/>
    </row>
    <row r="25" spans="1:18">
      <c r="A25" s="59">
        <v>23</v>
      </c>
      <c r="B25" s="65"/>
      <c r="C25" s="67"/>
      <c r="D25" s="65"/>
      <c r="E25" s="78"/>
      <c r="F25" s="55"/>
      <c r="G25" s="73"/>
      <c r="H25" s="56"/>
      <c r="I25" s="57"/>
      <c r="J25" s="59"/>
      <c r="K25" s="65"/>
      <c r="L25" s="85"/>
      <c r="M25" s="67"/>
      <c r="N25" s="65"/>
      <c r="O25" s="67"/>
      <c r="P25" s="65"/>
      <c r="Q25" s="67"/>
      <c r="R25" s="87"/>
    </row>
    <row r="26" spans="1:18">
      <c r="A26" s="59">
        <v>24</v>
      </c>
      <c r="B26" s="65"/>
      <c r="C26" s="67"/>
      <c r="D26" s="65"/>
      <c r="E26" s="78"/>
      <c r="F26" s="55"/>
      <c r="G26" s="73"/>
      <c r="H26" s="56"/>
      <c r="I26" s="57"/>
      <c r="J26" s="59"/>
      <c r="K26" s="65"/>
      <c r="L26" s="85"/>
      <c r="M26" s="67"/>
      <c r="N26" s="65"/>
      <c r="O26" s="67"/>
      <c r="P26" s="65"/>
      <c r="Q26" s="67"/>
      <c r="R26" s="87"/>
    </row>
    <row r="27" spans="1:18">
      <c r="A27" s="59">
        <v>25</v>
      </c>
      <c r="B27" s="65"/>
      <c r="C27" s="67"/>
      <c r="D27" s="65"/>
      <c r="E27" s="78"/>
      <c r="F27" s="55"/>
      <c r="G27" s="73"/>
      <c r="H27" s="56"/>
      <c r="I27" s="57"/>
      <c r="J27" s="59"/>
      <c r="K27" s="65"/>
      <c r="L27" s="85"/>
      <c r="M27" s="67"/>
      <c r="N27" s="65"/>
      <c r="O27" s="67"/>
      <c r="P27" s="65"/>
      <c r="Q27" s="67"/>
      <c r="R27" s="87"/>
    </row>
    <row r="28" spans="1:18">
      <c r="A28" s="59">
        <v>26</v>
      </c>
      <c r="B28" s="65"/>
      <c r="C28" s="67"/>
      <c r="D28" s="65"/>
      <c r="E28" s="78"/>
      <c r="F28" s="55"/>
      <c r="G28" s="73"/>
      <c r="H28" s="56"/>
      <c r="I28" s="57"/>
      <c r="J28" s="59"/>
      <c r="K28" s="65"/>
      <c r="L28" s="85"/>
      <c r="M28" s="67"/>
      <c r="N28" s="65"/>
      <c r="O28" s="67"/>
      <c r="P28" s="65"/>
      <c r="Q28" s="67"/>
      <c r="R28" s="87"/>
    </row>
    <row r="29" spans="1:18">
      <c r="A29" s="59">
        <v>27</v>
      </c>
      <c r="B29" s="65"/>
      <c r="C29" s="67"/>
      <c r="D29" s="65"/>
      <c r="E29" s="78"/>
      <c r="F29" s="55"/>
      <c r="G29" s="73"/>
      <c r="H29" s="56"/>
      <c r="I29" s="57"/>
      <c r="J29" s="59"/>
      <c r="K29" s="65"/>
      <c r="L29" s="85"/>
      <c r="M29" s="67"/>
      <c r="N29" s="65"/>
      <c r="O29" s="67"/>
      <c r="P29" s="65"/>
      <c r="Q29" s="67"/>
      <c r="R29" s="87"/>
    </row>
    <row r="30" spans="1:18">
      <c r="A30" s="59">
        <v>28</v>
      </c>
      <c r="B30" s="65"/>
      <c r="C30" s="67"/>
      <c r="D30" s="65"/>
      <c r="E30" s="78"/>
      <c r="F30" s="55"/>
      <c r="G30" s="73"/>
      <c r="H30" s="56"/>
      <c r="I30" s="59"/>
      <c r="J30" s="59"/>
      <c r="K30" s="65"/>
      <c r="L30" s="85"/>
      <c r="M30" s="67"/>
      <c r="N30" s="65"/>
      <c r="O30" s="67"/>
      <c r="P30" s="65"/>
      <c r="Q30" s="67"/>
      <c r="R30" s="87"/>
    </row>
    <row r="31" spans="1:18">
      <c r="A31" s="59">
        <v>29</v>
      </c>
      <c r="B31" s="65"/>
      <c r="C31" s="67"/>
      <c r="D31" s="65"/>
      <c r="E31" s="78"/>
      <c r="F31" s="55"/>
      <c r="G31" s="73"/>
      <c r="H31" s="56"/>
      <c r="I31" s="59"/>
      <c r="J31" s="59"/>
      <c r="K31" s="65"/>
      <c r="L31" s="85"/>
      <c r="M31" s="67"/>
      <c r="N31" s="65"/>
      <c r="O31" s="67"/>
      <c r="P31" s="65"/>
      <c r="Q31" s="67"/>
      <c r="R31" s="87"/>
    </row>
    <row r="32" spans="1:18" ht="15.75" thickBot="1">
      <c r="A32" s="61">
        <v>30</v>
      </c>
      <c r="B32" s="19"/>
      <c r="C32" s="69"/>
      <c r="D32" s="19"/>
      <c r="E32" s="60"/>
      <c r="F32" s="74"/>
      <c r="G32" s="75"/>
      <c r="H32" s="58"/>
      <c r="I32" s="61"/>
      <c r="J32" s="61"/>
      <c r="K32" s="19"/>
      <c r="L32" s="62"/>
      <c r="M32" s="69"/>
      <c r="N32" s="19"/>
      <c r="O32" s="69"/>
      <c r="P32" s="19"/>
      <c r="Q32" s="69"/>
      <c r="R32" s="19"/>
    </row>
    <row r="35" spans="8:8">
      <c r="H35" s="22"/>
    </row>
    <row r="41" spans="8:8">
      <c r="H41" s="22"/>
    </row>
  </sheetData>
  <mergeCells count="1">
    <mergeCell ref="A1:R1"/>
  </mergeCells>
  <dataValidations count="6">
    <dataValidation type="list" allowBlank="1" showInputMessage="1" showErrorMessage="1" sqref="M3:M32 P3:P32 E3:E32 H3:I32">
      <formula1>"Yes,No"</formula1>
    </dataValidation>
    <dataValidation type="list" allowBlank="1" showInputMessage="1" showErrorMessage="1" sqref="K3:K32">
      <formula1>"Less than 2GB, 2GB, More than 2GB"</formula1>
    </dataValidation>
    <dataValidation type="list" allowBlank="1" showInputMessage="1" showErrorMessage="1" sqref="J3:J32">
      <formula1>"Less than 2GHz, 2Ghz, More than 2GHz"</formula1>
    </dataValidation>
    <dataValidation type="list" allowBlank="1" showInputMessage="1" showErrorMessage="1" sqref="N3:N32">
      <formula1>"0-10, 10-25, 25-50, 50-100, More than 100"</formula1>
    </dataValidation>
    <dataValidation type="list" allowBlank="1" showInputMessage="1" showErrorMessage="1" sqref="R3:R32">
      <formula1>"Individual, Section"</formula1>
    </dataValidation>
    <dataValidation type="list" allowBlank="1" showInputMessage="1" showErrorMessage="1" sqref="L3:L31">
      <formula1>"Below Windows 7, Windows 7, Above Windows 7"</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D10"/>
  <sheetViews>
    <sheetView workbookViewId="0">
      <selection sqref="A1:D1"/>
    </sheetView>
  </sheetViews>
  <sheetFormatPr defaultRowHeight="15"/>
  <cols>
    <col min="1" max="1" width="6.7109375" style="1" customWidth="1"/>
    <col min="2" max="2" width="16.7109375" style="23" customWidth="1"/>
    <col min="3" max="3" width="31.85546875" style="23" customWidth="1"/>
    <col min="4" max="4" width="17" style="1" customWidth="1"/>
    <col min="5" max="16384" width="9.140625" style="1"/>
  </cols>
  <sheetData>
    <row r="1" spans="1:4" ht="16.5" thickBot="1">
      <c r="A1" s="799" t="s">
        <v>405</v>
      </c>
      <c r="B1" s="800"/>
      <c r="C1" s="800"/>
      <c r="D1" s="801"/>
    </row>
    <row r="2" spans="1:4" ht="15.75" thickBot="1">
      <c r="A2" s="11" t="s">
        <v>0</v>
      </c>
      <c r="B2" s="594" t="s">
        <v>47</v>
      </c>
      <c r="C2" s="595"/>
      <c r="D2" s="10" t="s">
        <v>402</v>
      </c>
    </row>
    <row r="3" spans="1:4" ht="62.25" customHeight="1">
      <c r="A3" s="135">
        <v>1</v>
      </c>
      <c r="B3" s="404" t="s">
        <v>248</v>
      </c>
      <c r="C3" s="142" t="s">
        <v>244</v>
      </c>
      <c r="D3" s="362"/>
    </row>
    <row r="4" spans="1:4" ht="62.25" customHeight="1" thickBot="1">
      <c r="A4" s="19">
        <v>2</v>
      </c>
      <c r="B4" s="406"/>
      <c r="C4" s="165" t="s">
        <v>245</v>
      </c>
      <c r="D4" s="365"/>
    </row>
    <row r="5" spans="1:4" ht="62.25" customHeight="1">
      <c r="A5" s="135">
        <v>3</v>
      </c>
      <c r="B5" s="515" t="s">
        <v>3</v>
      </c>
      <c r="C5" s="142" t="s">
        <v>246</v>
      </c>
      <c r="D5" s="362"/>
    </row>
    <row r="6" spans="1:4" ht="62.25" customHeight="1">
      <c r="A6" s="136">
        <v>4</v>
      </c>
      <c r="B6" s="517"/>
      <c r="C6" s="367" t="s">
        <v>247</v>
      </c>
      <c r="D6" s="363"/>
    </row>
    <row r="7" spans="1:4" ht="62.25" customHeight="1" thickBot="1">
      <c r="A7" s="19">
        <v>5</v>
      </c>
      <c r="B7" s="973"/>
      <c r="C7" s="165" t="s">
        <v>404</v>
      </c>
      <c r="D7" s="365"/>
    </row>
    <row r="8" spans="1:4" ht="62.25" customHeight="1" thickBot="1">
      <c r="A8" s="366">
        <v>6</v>
      </c>
      <c r="B8" s="971" t="s">
        <v>407</v>
      </c>
      <c r="C8" s="972"/>
      <c r="D8" s="115"/>
    </row>
    <row r="9" spans="1:4" ht="62.25" customHeight="1" thickBot="1">
      <c r="A9" s="364">
        <v>7</v>
      </c>
      <c r="B9" s="974" t="s">
        <v>403</v>
      </c>
      <c r="C9" s="975"/>
      <c r="D9" s="360"/>
    </row>
    <row r="10" spans="1:4">
      <c r="B10" s="798"/>
      <c r="C10" s="798"/>
      <c r="D10" s="798"/>
    </row>
  </sheetData>
  <mergeCells count="7">
    <mergeCell ref="A1:D1"/>
    <mergeCell ref="B2:C2"/>
    <mergeCell ref="B10:D10"/>
    <mergeCell ref="B8:C8"/>
    <mergeCell ref="B5:B7"/>
    <mergeCell ref="B9:C9"/>
    <mergeCell ref="B3:B4"/>
  </mergeCells>
  <pageMargins left="0.7" right="0.7" top="0.75" bottom="0.75" header="0.3" footer="0.3"/>
  <pageSetup orientation="portrait" horizontalDpi="300" verticalDpi="300" r:id="rId1"/>
  <drawing r:id="rId2"/>
  <legacyDrawing r:id="rId3"/>
  <oleObjects>
    <oleObject progId="Acrobat Document" dvAspect="DVASPECT_ICON" shapeId="12289" r:id="rId4"/>
    <oleObject progId="Acrobat Document" dvAspect="DVASPECT_ICON" shapeId="12290" r:id="rId5"/>
    <oleObject progId="Acrobat Document" dvAspect="DVASPECT_ICON" shapeId="12291" r:id="rId6"/>
    <oleObject progId="Acrobat Document" dvAspect="DVASPECT_ICON" shapeId="12292" r:id="rId7"/>
    <oleObject progId="Acrobat Document" dvAspect="DVASPECT_ICON" shapeId="12293" r:id="rId8"/>
    <oleObject progId="Acrobat Document" dvAspect="DVASPECT_ICON" shapeId="12294" r:id="rId9"/>
    <oleObject progId="Acrobat Document" dvAspect="DVASPECT_ICON" shapeId="12295" r:id="rId10"/>
  </oleObjects>
</worksheet>
</file>

<file path=xl/worksheets/sheet2.xml><?xml version="1.0" encoding="utf-8"?>
<worksheet xmlns="http://schemas.openxmlformats.org/spreadsheetml/2006/main" xmlns:r="http://schemas.openxmlformats.org/officeDocument/2006/relationships">
  <dimension ref="A1:I35"/>
  <sheetViews>
    <sheetView zoomScale="90" zoomScaleNormal="90" workbookViewId="0">
      <pane xSplit="9" ySplit="1" topLeftCell="J2" activePane="bottomRight" state="frozen"/>
      <selection pane="topRight" activeCell="J1" sqref="J1"/>
      <selection pane="bottomLeft" activeCell="A2" sqref="A2"/>
      <selection pane="bottomRight" sqref="A1:I1"/>
    </sheetView>
  </sheetViews>
  <sheetFormatPr defaultRowHeight="15"/>
  <cols>
    <col min="1" max="1" width="5.7109375" style="23" bestFit="1" customWidth="1"/>
    <col min="2" max="2" width="31.42578125" style="76" customWidth="1"/>
    <col min="3" max="3" width="64.42578125" style="76" customWidth="1"/>
    <col min="4" max="4" width="57.85546875" style="76" customWidth="1"/>
    <col min="5" max="5" width="23" style="23" customWidth="1"/>
    <col min="6" max="6" width="11.85546875" style="76" customWidth="1"/>
    <col min="7" max="7" width="12.140625" style="76" customWidth="1"/>
    <col min="8" max="8" width="14.28515625" style="76" customWidth="1"/>
    <col min="9" max="9" width="13.85546875" style="76" customWidth="1"/>
    <col min="10" max="16384" width="9.140625" style="76"/>
  </cols>
  <sheetData>
    <row r="1" spans="1:9" ht="18" customHeight="1" thickBot="1">
      <c r="A1" s="739" t="s">
        <v>265</v>
      </c>
      <c r="B1" s="740"/>
      <c r="C1" s="740"/>
      <c r="D1" s="740"/>
      <c r="E1" s="740"/>
      <c r="F1" s="740"/>
      <c r="G1" s="740"/>
      <c r="H1" s="740"/>
      <c r="I1" s="741"/>
    </row>
    <row r="2" spans="1:9" ht="15.75" customHeight="1" thickBot="1">
      <c r="A2" s="444" t="s">
        <v>170</v>
      </c>
      <c r="B2" s="501"/>
      <c r="C2" s="501"/>
      <c r="D2" s="501"/>
      <c r="E2" s="501"/>
      <c r="F2" s="501"/>
      <c r="G2" s="501"/>
      <c r="H2" s="501"/>
      <c r="I2" s="445"/>
    </row>
    <row r="3" spans="1:9" s="23" customFormat="1" ht="15.75" thickBot="1">
      <c r="A3" s="126" t="s">
        <v>0</v>
      </c>
      <c r="B3" s="84" t="s">
        <v>172</v>
      </c>
      <c r="C3" s="127" t="s">
        <v>176</v>
      </c>
      <c r="D3" s="84" t="s">
        <v>173</v>
      </c>
      <c r="E3" s="84" t="s">
        <v>171</v>
      </c>
      <c r="F3" s="84" t="s">
        <v>207</v>
      </c>
      <c r="G3" s="84" t="s">
        <v>208</v>
      </c>
      <c r="H3" s="84" t="s">
        <v>212</v>
      </c>
      <c r="I3" s="84" t="s">
        <v>208</v>
      </c>
    </row>
    <row r="4" spans="1:9" ht="60.75" thickBot="1">
      <c r="A4" s="111">
        <v>1</v>
      </c>
      <c r="B4" s="112" t="s">
        <v>147</v>
      </c>
      <c r="C4" s="113" t="s">
        <v>178</v>
      </c>
      <c r="D4" s="107"/>
      <c r="E4" s="91" t="s">
        <v>183</v>
      </c>
      <c r="F4" s="125" t="s">
        <v>209</v>
      </c>
      <c r="G4" s="125" t="str">
        <f>F4</f>
        <v>T0</v>
      </c>
      <c r="H4" s="202">
        <v>43748</v>
      </c>
      <c r="I4" s="131">
        <f>H4</f>
        <v>43748</v>
      </c>
    </row>
    <row r="5" spans="1:9" ht="105.75" thickBot="1">
      <c r="A5" s="90">
        <v>2</v>
      </c>
      <c r="B5" s="114" t="s">
        <v>148</v>
      </c>
      <c r="C5" s="105" t="s">
        <v>177</v>
      </c>
      <c r="D5" s="104"/>
      <c r="E5" s="115" t="s">
        <v>183</v>
      </c>
      <c r="F5" s="115" t="str">
        <f>G4</f>
        <v>T0</v>
      </c>
      <c r="G5" s="115" t="s">
        <v>210</v>
      </c>
      <c r="H5" s="132">
        <f>I4</f>
        <v>43748</v>
      </c>
      <c r="I5" s="132">
        <f>H5+7</f>
        <v>43755</v>
      </c>
    </row>
    <row r="6" spans="1:9" ht="30.75" thickBot="1">
      <c r="A6" s="183">
        <v>3</v>
      </c>
      <c r="B6" s="114" t="s">
        <v>271</v>
      </c>
      <c r="C6" s="105" t="s">
        <v>255</v>
      </c>
      <c r="D6" s="104"/>
      <c r="E6" s="115" t="s">
        <v>183</v>
      </c>
      <c r="F6" s="115" t="s">
        <v>211</v>
      </c>
      <c r="G6" s="115" t="s">
        <v>272</v>
      </c>
      <c r="H6" s="132">
        <f>I5+1</f>
        <v>43756</v>
      </c>
      <c r="I6" s="132">
        <f>H6+7</f>
        <v>43763</v>
      </c>
    </row>
    <row r="7" spans="1:9" ht="60.75" thickBot="1">
      <c r="A7" s="111">
        <v>4</v>
      </c>
      <c r="B7" s="112" t="s">
        <v>149</v>
      </c>
      <c r="C7" s="113" t="s">
        <v>179</v>
      </c>
      <c r="D7" s="107" t="s">
        <v>264</v>
      </c>
      <c r="E7" s="91" t="s">
        <v>183</v>
      </c>
      <c r="F7" s="125" t="s">
        <v>273</v>
      </c>
      <c r="G7" s="125" t="s">
        <v>213</v>
      </c>
      <c r="H7" s="131">
        <f>I5+1</f>
        <v>43756</v>
      </c>
      <c r="I7" s="131">
        <f>H7</f>
        <v>43756</v>
      </c>
    </row>
    <row r="8" spans="1:9" ht="30">
      <c r="A8" s="116">
        <v>5</v>
      </c>
      <c r="B8" s="110" t="s">
        <v>150</v>
      </c>
      <c r="C8" s="102" t="s">
        <v>180</v>
      </c>
      <c r="D8" s="746" t="s">
        <v>261</v>
      </c>
      <c r="E8" s="523" t="s">
        <v>183</v>
      </c>
      <c r="F8" s="523" t="str">
        <f>G7</f>
        <v>T4</v>
      </c>
      <c r="G8" s="523" t="s">
        <v>274</v>
      </c>
      <c r="H8" s="742">
        <f>I7</f>
        <v>43756</v>
      </c>
      <c r="I8" s="742">
        <f>H8+20</f>
        <v>43776</v>
      </c>
    </row>
    <row r="9" spans="1:9">
      <c r="A9" s="117">
        <v>5.0999999999999996</v>
      </c>
      <c r="B9" s="108" t="s">
        <v>151</v>
      </c>
      <c r="C9" s="97" t="s">
        <v>181</v>
      </c>
      <c r="D9" s="747"/>
      <c r="E9" s="598"/>
      <c r="F9" s="598"/>
      <c r="G9" s="598"/>
      <c r="H9" s="598"/>
      <c r="I9" s="598"/>
    </row>
    <row r="10" spans="1:9" ht="30">
      <c r="A10" s="117">
        <v>5.2</v>
      </c>
      <c r="B10" s="108" t="s">
        <v>152</v>
      </c>
      <c r="C10" s="97" t="s">
        <v>182</v>
      </c>
      <c r="D10" s="747"/>
      <c r="E10" s="598"/>
      <c r="F10" s="598"/>
      <c r="G10" s="598"/>
      <c r="H10" s="598"/>
      <c r="I10" s="598"/>
    </row>
    <row r="11" spans="1:9" ht="45.75" thickBot="1">
      <c r="A11" s="118">
        <v>5.3</v>
      </c>
      <c r="B11" s="109" t="s">
        <v>153</v>
      </c>
      <c r="C11" s="103" t="s">
        <v>205</v>
      </c>
      <c r="D11" s="748"/>
      <c r="E11" s="524"/>
      <c r="F11" s="524"/>
      <c r="G11" s="524"/>
      <c r="H11" s="524"/>
      <c r="I11" s="524"/>
    </row>
    <row r="12" spans="1:9" ht="30.75" thickBot="1">
      <c r="A12" s="119">
        <v>6</v>
      </c>
      <c r="B12" s="120" t="s">
        <v>154</v>
      </c>
      <c r="C12" s="121" t="s">
        <v>186</v>
      </c>
      <c r="D12" s="743" t="s">
        <v>189</v>
      </c>
      <c r="E12" s="92" t="s">
        <v>184</v>
      </c>
      <c r="F12" s="124" t="s">
        <v>214</v>
      </c>
      <c r="G12" s="124" t="s">
        <v>275</v>
      </c>
      <c r="H12" s="133">
        <f>I8</f>
        <v>43776</v>
      </c>
      <c r="I12" s="133">
        <f>H12+7</f>
        <v>43783</v>
      </c>
    </row>
    <row r="13" spans="1:9" ht="30.75" thickBot="1">
      <c r="A13" s="90">
        <v>7</v>
      </c>
      <c r="B13" s="114" t="s">
        <v>155</v>
      </c>
      <c r="C13" s="122" t="s">
        <v>187</v>
      </c>
      <c r="D13" s="745"/>
      <c r="E13" s="115" t="s">
        <v>188</v>
      </c>
      <c r="F13" s="115" t="s">
        <v>276</v>
      </c>
      <c r="G13" s="115" t="s">
        <v>277</v>
      </c>
      <c r="H13" s="132">
        <f>I12</f>
        <v>43783</v>
      </c>
      <c r="I13" s="132">
        <f>H13+3</f>
        <v>43786</v>
      </c>
    </row>
    <row r="14" spans="1:9" ht="30.75" thickBot="1">
      <c r="A14" s="111">
        <v>8</v>
      </c>
      <c r="B14" s="112" t="s">
        <v>156</v>
      </c>
      <c r="C14" s="113" t="s">
        <v>185</v>
      </c>
      <c r="D14" s="123" t="s">
        <v>262</v>
      </c>
      <c r="E14" s="91" t="s">
        <v>184</v>
      </c>
      <c r="F14" s="125" t="str">
        <f>G7</f>
        <v>T4</v>
      </c>
      <c r="G14" s="125" t="s">
        <v>278</v>
      </c>
      <c r="H14" s="131">
        <f>I7</f>
        <v>43756</v>
      </c>
      <c r="I14" s="131">
        <f>H14+7</f>
        <v>43763</v>
      </c>
    </row>
    <row r="15" spans="1:9" ht="45.75" thickBot="1">
      <c r="A15" s="90">
        <v>9</v>
      </c>
      <c r="B15" s="114" t="s">
        <v>216</v>
      </c>
      <c r="C15" s="105" t="s">
        <v>205</v>
      </c>
      <c r="D15" s="104" t="s">
        <v>202</v>
      </c>
      <c r="E15" s="115" t="s">
        <v>184</v>
      </c>
      <c r="F15" s="115" t="s">
        <v>214</v>
      </c>
      <c r="G15" s="115" t="s">
        <v>279</v>
      </c>
      <c r="H15" s="132">
        <f>I8</f>
        <v>43776</v>
      </c>
      <c r="I15" s="132">
        <f>H15+30</f>
        <v>43806</v>
      </c>
    </row>
    <row r="16" spans="1:9" ht="30.75" thickBot="1">
      <c r="A16" s="90">
        <v>10</v>
      </c>
      <c r="B16" s="114" t="s">
        <v>157</v>
      </c>
      <c r="C16" s="105" t="s">
        <v>190</v>
      </c>
      <c r="D16" s="104" t="s">
        <v>263</v>
      </c>
      <c r="E16" s="115" t="s">
        <v>183</v>
      </c>
      <c r="F16" s="115" t="str">
        <f>G7</f>
        <v>T4</v>
      </c>
      <c r="G16" s="115" t="s">
        <v>280</v>
      </c>
      <c r="H16" s="132">
        <f>I7</f>
        <v>43756</v>
      </c>
      <c r="I16" s="132">
        <f>H16+10</f>
        <v>43766</v>
      </c>
    </row>
    <row r="17" spans="1:9">
      <c r="A17" s="98">
        <v>11</v>
      </c>
      <c r="B17" s="106" t="s">
        <v>158</v>
      </c>
      <c r="C17" s="96" t="s">
        <v>191</v>
      </c>
      <c r="D17" s="743" t="s">
        <v>203</v>
      </c>
      <c r="E17" s="523" t="s">
        <v>183</v>
      </c>
      <c r="F17" s="523" t="s">
        <v>281</v>
      </c>
      <c r="G17" s="523" t="s">
        <v>282</v>
      </c>
      <c r="H17" s="742">
        <f>I13</f>
        <v>43786</v>
      </c>
      <c r="I17" s="742">
        <f>H17+7</f>
        <v>43793</v>
      </c>
    </row>
    <row r="18" spans="1:9" ht="60">
      <c r="A18" s="99">
        <v>11.1</v>
      </c>
      <c r="B18" s="108" t="s">
        <v>159</v>
      </c>
      <c r="C18" s="97" t="s">
        <v>193</v>
      </c>
      <c r="D18" s="744"/>
      <c r="E18" s="598"/>
      <c r="F18" s="598"/>
      <c r="G18" s="598"/>
      <c r="H18" s="598"/>
      <c r="I18" s="598"/>
    </row>
    <row r="19" spans="1:9" ht="45">
      <c r="A19" s="99">
        <v>11.2</v>
      </c>
      <c r="B19" s="108" t="s">
        <v>160</v>
      </c>
      <c r="C19" s="97" t="s">
        <v>192</v>
      </c>
      <c r="D19" s="744"/>
      <c r="E19" s="598"/>
      <c r="F19" s="598"/>
      <c r="G19" s="598"/>
      <c r="H19" s="598"/>
      <c r="I19" s="598"/>
    </row>
    <row r="20" spans="1:9" ht="15.75" thickBot="1">
      <c r="A20" s="100">
        <v>11.3</v>
      </c>
      <c r="B20" s="109" t="s">
        <v>161</v>
      </c>
      <c r="C20" s="101" t="s">
        <v>206</v>
      </c>
      <c r="D20" s="745"/>
      <c r="E20" s="524"/>
      <c r="F20" s="524"/>
      <c r="G20" s="524"/>
      <c r="H20" s="524"/>
      <c r="I20" s="524"/>
    </row>
    <row r="21" spans="1:9" ht="15.75" customHeight="1" thickBot="1">
      <c r="A21" s="444" t="s">
        <v>174</v>
      </c>
      <c r="B21" s="501"/>
      <c r="C21" s="501"/>
      <c r="D21" s="501"/>
      <c r="E21" s="501"/>
      <c r="F21" s="501"/>
      <c r="G21" s="501"/>
      <c r="H21" s="501"/>
      <c r="I21" s="445"/>
    </row>
    <row r="22" spans="1:9" s="23" customFormat="1" ht="15.75" thickBot="1">
      <c r="A22" s="128" t="s">
        <v>0</v>
      </c>
      <c r="B22" s="129" t="s">
        <v>172</v>
      </c>
      <c r="C22" s="130" t="s">
        <v>176</v>
      </c>
      <c r="D22" s="129" t="s">
        <v>173</v>
      </c>
      <c r="E22" s="129" t="s">
        <v>171</v>
      </c>
      <c r="F22" s="129" t="s">
        <v>207</v>
      </c>
      <c r="G22" s="129" t="s">
        <v>208</v>
      </c>
      <c r="H22" s="129" t="s">
        <v>207</v>
      </c>
      <c r="I22" s="84" t="s">
        <v>208</v>
      </c>
    </row>
    <row r="23" spans="1:9" ht="30" customHeight="1">
      <c r="A23" s="116">
        <v>12</v>
      </c>
      <c r="B23" s="110" t="s">
        <v>162</v>
      </c>
      <c r="C23" s="743" t="s">
        <v>194</v>
      </c>
      <c r="D23" s="743" t="s">
        <v>203</v>
      </c>
      <c r="E23" s="523" t="s">
        <v>184</v>
      </c>
      <c r="F23" s="523" t="s">
        <v>215</v>
      </c>
      <c r="G23" s="523" t="s">
        <v>283</v>
      </c>
      <c r="H23" s="742">
        <f>I17+1</f>
        <v>43794</v>
      </c>
      <c r="I23" s="742">
        <f>H23+5</f>
        <v>43799</v>
      </c>
    </row>
    <row r="24" spans="1:9" ht="30" customHeight="1" thickBot="1">
      <c r="A24" s="118">
        <v>12.1</v>
      </c>
      <c r="B24" s="109" t="s">
        <v>159</v>
      </c>
      <c r="C24" s="745"/>
      <c r="D24" s="745"/>
      <c r="E24" s="524"/>
      <c r="F24" s="524"/>
      <c r="G24" s="524"/>
      <c r="H24" s="524"/>
      <c r="I24" s="524"/>
    </row>
    <row r="25" spans="1:9" ht="45.75" thickBot="1">
      <c r="A25" s="111">
        <v>13</v>
      </c>
      <c r="B25" s="112" t="s">
        <v>163</v>
      </c>
      <c r="C25" s="113" t="s">
        <v>195</v>
      </c>
      <c r="D25" s="107" t="s">
        <v>196</v>
      </c>
      <c r="E25" s="93" t="s">
        <v>183</v>
      </c>
      <c r="F25" s="125" t="s">
        <v>284</v>
      </c>
      <c r="G25" s="125" t="s">
        <v>217</v>
      </c>
      <c r="H25" s="131">
        <f>I23+1</f>
        <v>43800</v>
      </c>
      <c r="I25" s="131">
        <f>H25+10</f>
        <v>43810</v>
      </c>
    </row>
    <row r="26" spans="1:9" ht="45.75" thickBot="1">
      <c r="A26" s="203">
        <v>14</v>
      </c>
      <c r="B26" s="114" t="s">
        <v>295</v>
      </c>
      <c r="C26" s="105" t="s">
        <v>289</v>
      </c>
      <c r="D26" s="104" t="s">
        <v>294</v>
      </c>
      <c r="E26" s="115" t="s">
        <v>188</v>
      </c>
      <c r="F26" s="115" t="s">
        <v>290</v>
      </c>
      <c r="G26" s="115" t="s">
        <v>285</v>
      </c>
      <c r="H26" s="132">
        <f>I25+1</f>
        <v>43811</v>
      </c>
      <c r="I26" s="132">
        <f>H26+10</f>
        <v>43821</v>
      </c>
    </row>
    <row r="27" spans="1:9" ht="30.75" thickBot="1">
      <c r="A27" s="95">
        <v>15</v>
      </c>
      <c r="B27" s="114" t="s">
        <v>164</v>
      </c>
      <c r="C27" s="105" t="s">
        <v>197</v>
      </c>
      <c r="D27" s="104" t="s">
        <v>204</v>
      </c>
      <c r="E27" s="115" t="s">
        <v>183</v>
      </c>
      <c r="F27" s="115" t="s">
        <v>218</v>
      </c>
      <c r="G27" s="115" t="s">
        <v>291</v>
      </c>
      <c r="H27" s="132">
        <f>I26+1</f>
        <v>43822</v>
      </c>
      <c r="I27" s="132">
        <f>H27+10</f>
        <v>43832</v>
      </c>
    </row>
    <row r="28" spans="1:9">
      <c r="A28" s="98">
        <v>16</v>
      </c>
      <c r="B28" s="106" t="s">
        <v>165</v>
      </c>
      <c r="C28" s="744" t="s">
        <v>198</v>
      </c>
      <c r="D28" s="744" t="s">
        <v>203</v>
      </c>
      <c r="E28" s="598" t="s">
        <v>188</v>
      </c>
      <c r="F28" s="598" t="s">
        <v>219</v>
      </c>
      <c r="G28" s="598" t="s">
        <v>292</v>
      </c>
      <c r="H28" s="738">
        <f>I27+1</f>
        <v>43833</v>
      </c>
      <c r="I28" s="738">
        <f>H28+20</f>
        <v>43853</v>
      </c>
    </row>
    <row r="29" spans="1:9">
      <c r="A29" s="99">
        <v>16.100000000000001</v>
      </c>
      <c r="B29" s="108" t="s">
        <v>160</v>
      </c>
      <c r="C29" s="744"/>
      <c r="D29" s="744"/>
      <c r="E29" s="598"/>
      <c r="F29" s="598"/>
      <c r="G29" s="598"/>
      <c r="H29" s="598"/>
      <c r="I29" s="598"/>
    </row>
    <row r="30" spans="1:9" ht="15.75" thickBot="1">
      <c r="A30" s="100">
        <v>16.2</v>
      </c>
      <c r="B30" s="109" t="s">
        <v>166</v>
      </c>
      <c r="C30" s="745"/>
      <c r="D30" s="745"/>
      <c r="E30" s="524"/>
      <c r="F30" s="524"/>
      <c r="G30" s="524"/>
      <c r="H30" s="524"/>
      <c r="I30" s="524"/>
    </row>
    <row r="31" spans="1:9" ht="15.75" customHeight="1" thickBot="1">
      <c r="A31" s="444" t="s">
        <v>175</v>
      </c>
      <c r="B31" s="501"/>
      <c r="C31" s="501"/>
      <c r="D31" s="501"/>
      <c r="E31" s="501"/>
      <c r="F31" s="501"/>
      <c r="G31" s="501"/>
      <c r="H31" s="501"/>
      <c r="I31" s="445"/>
    </row>
    <row r="32" spans="1:9" s="23" customFormat="1" ht="15.75" thickBot="1">
      <c r="A32" s="128" t="s">
        <v>0</v>
      </c>
      <c r="B32" s="129" t="s">
        <v>172</v>
      </c>
      <c r="C32" s="130" t="s">
        <v>176</v>
      </c>
      <c r="D32" s="129" t="s">
        <v>173</v>
      </c>
      <c r="E32" s="84" t="s">
        <v>171</v>
      </c>
      <c r="F32" s="84" t="s">
        <v>207</v>
      </c>
      <c r="G32" s="84" t="s">
        <v>208</v>
      </c>
      <c r="H32" s="129" t="s">
        <v>207</v>
      </c>
      <c r="I32" s="84" t="s">
        <v>208</v>
      </c>
    </row>
    <row r="33" spans="1:9" ht="45" customHeight="1" thickBot="1">
      <c r="A33" s="119">
        <v>17</v>
      </c>
      <c r="B33" s="120" t="s">
        <v>167</v>
      </c>
      <c r="C33" s="121" t="s">
        <v>200</v>
      </c>
      <c r="D33" s="743" t="s">
        <v>199</v>
      </c>
      <c r="E33" s="94" t="s">
        <v>183</v>
      </c>
      <c r="F33" s="124" t="s">
        <v>286</v>
      </c>
      <c r="G33" s="124" t="s">
        <v>293</v>
      </c>
      <c r="H33" s="133">
        <f>I28+1</f>
        <v>43854</v>
      </c>
      <c r="I33" s="133">
        <f>H33+7</f>
        <v>43861</v>
      </c>
    </row>
    <row r="34" spans="1:9" ht="45" customHeight="1" thickBot="1">
      <c r="A34" s="119">
        <v>18</v>
      </c>
      <c r="B34" s="120" t="s">
        <v>296</v>
      </c>
      <c r="C34" s="121" t="s">
        <v>297</v>
      </c>
      <c r="D34" s="744"/>
      <c r="E34" s="204" t="s">
        <v>188</v>
      </c>
      <c r="F34" s="204" t="s">
        <v>298</v>
      </c>
      <c r="G34" s="204" t="s">
        <v>299</v>
      </c>
      <c r="H34" s="205">
        <f>I33+1</f>
        <v>43862</v>
      </c>
      <c r="I34" s="205">
        <f>H34+5</f>
        <v>43867</v>
      </c>
    </row>
    <row r="35" spans="1:9" ht="30.75" thickBot="1">
      <c r="A35" s="95">
        <v>19</v>
      </c>
      <c r="B35" s="114" t="s">
        <v>168</v>
      </c>
      <c r="C35" s="122" t="s">
        <v>201</v>
      </c>
      <c r="D35" s="745"/>
      <c r="E35" s="115" t="s">
        <v>183</v>
      </c>
      <c r="F35" s="115" t="s">
        <v>300</v>
      </c>
      <c r="G35" s="132"/>
      <c r="H35" s="132">
        <f>I34+1</f>
        <v>43868</v>
      </c>
      <c r="I35" s="115"/>
    </row>
  </sheetData>
  <mergeCells count="32">
    <mergeCell ref="C23:C24"/>
    <mergeCell ref="C28:C30"/>
    <mergeCell ref="E28:E30"/>
    <mergeCell ref="E8:E11"/>
    <mergeCell ref="D12:D13"/>
    <mergeCell ref="D8:D11"/>
    <mergeCell ref="G8:G11"/>
    <mergeCell ref="G17:G20"/>
    <mergeCell ref="G23:G24"/>
    <mergeCell ref="G28:G30"/>
    <mergeCell ref="D33:D35"/>
    <mergeCell ref="E17:E20"/>
    <mergeCell ref="D17:D20"/>
    <mergeCell ref="D23:D24"/>
    <mergeCell ref="D28:D30"/>
    <mergeCell ref="E23:E24"/>
    <mergeCell ref="I28:I30"/>
    <mergeCell ref="A31:I31"/>
    <mergeCell ref="A2:I2"/>
    <mergeCell ref="A1:I1"/>
    <mergeCell ref="H8:H11"/>
    <mergeCell ref="I8:I11"/>
    <mergeCell ref="H17:H20"/>
    <mergeCell ref="I17:I20"/>
    <mergeCell ref="A21:I21"/>
    <mergeCell ref="H23:H24"/>
    <mergeCell ref="I23:I24"/>
    <mergeCell ref="H28:H30"/>
    <mergeCell ref="F8:F11"/>
    <mergeCell ref="F17:F20"/>
    <mergeCell ref="F23:F24"/>
    <mergeCell ref="F28:F30"/>
  </mergeCells>
  <pageMargins left="0.7" right="0.7" top="0.75" bottom="0.75" header="0.3" footer="0.3"/>
  <pageSetup orientation="portrait" horizontalDpi="300" verticalDpi="300" r:id="rId1"/>
  <ignoredErrors>
    <ignoredError sqref="I5 H7 I13" formula="1"/>
  </ignoredErrors>
  <drawing r:id="rId2"/>
</worksheet>
</file>

<file path=xl/worksheets/sheet3.xml><?xml version="1.0" encoding="utf-8"?>
<worksheet xmlns="http://schemas.openxmlformats.org/spreadsheetml/2006/main" xmlns:r="http://schemas.openxmlformats.org/officeDocument/2006/relationships">
  <sheetPr codeName="Sheet1"/>
  <dimension ref="A1:I21"/>
  <sheetViews>
    <sheetView workbookViewId="0">
      <pane xSplit="9" ySplit="4" topLeftCell="J5" activePane="bottomRight" state="frozen"/>
      <selection pane="topRight" activeCell="J1" sqref="J1"/>
      <selection pane="bottomLeft" activeCell="A3" sqref="A3"/>
      <selection pane="bottomRight" sqref="A1:I1"/>
    </sheetView>
  </sheetViews>
  <sheetFormatPr defaultRowHeight="15"/>
  <cols>
    <col min="1" max="1" width="9.140625" style="1"/>
    <col min="2" max="2" width="50" style="1" bestFit="1" customWidth="1"/>
    <col min="3" max="8" width="9.140625" style="1"/>
    <col min="9" max="9" width="86.85546875" style="1" customWidth="1"/>
    <col min="10" max="16384" width="9.140625" style="1"/>
  </cols>
  <sheetData>
    <row r="1" spans="1:9" ht="16.5" thickBot="1">
      <c r="A1" s="777" t="s">
        <v>114</v>
      </c>
      <c r="B1" s="778"/>
      <c r="C1" s="778"/>
      <c r="D1" s="778"/>
      <c r="E1" s="778"/>
      <c r="F1" s="778"/>
      <c r="G1" s="778"/>
      <c r="H1" s="778"/>
      <c r="I1" s="779"/>
    </row>
    <row r="2" spans="1:9" ht="17.100000000000001" customHeight="1">
      <c r="A2" s="784" t="s">
        <v>143</v>
      </c>
      <c r="B2" s="785"/>
      <c r="C2" s="785"/>
      <c r="D2" s="785"/>
      <c r="E2" s="785"/>
      <c r="F2" s="785"/>
      <c r="G2" s="785"/>
      <c r="H2" s="785"/>
      <c r="I2" s="786"/>
    </row>
    <row r="3" spans="1:9" ht="17.100000000000001" customHeight="1" thickBot="1">
      <c r="A3" s="787"/>
      <c r="B3" s="788"/>
      <c r="C3" s="788"/>
      <c r="D3" s="788"/>
      <c r="E3" s="788"/>
      <c r="F3" s="788"/>
      <c r="G3" s="788"/>
      <c r="H3" s="788"/>
      <c r="I3" s="789"/>
    </row>
    <row r="4" spans="1:9" ht="15.75" thickBot="1">
      <c r="A4" s="54" t="s">
        <v>0</v>
      </c>
      <c r="B4" s="197" t="s">
        <v>115</v>
      </c>
      <c r="C4" s="780" t="s">
        <v>41</v>
      </c>
      <c r="D4" s="781"/>
      <c r="E4" s="781"/>
      <c r="F4" s="781"/>
      <c r="G4" s="781"/>
      <c r="H4" s="781"/>
      <c r="I4" s="782"/>
    </row>
    <row r="5" spans="1:9">
      <c r="A5" s="51">
        <v>1</v>
      </c>
      <c r="B5" s="198" t="s">
        <v>2</v>
      </c>
      <c r="C5" s="768" t="s">
        <v>116</v>
      </c>
      <c r="D5" s="769"/>
      <c r="E5" s="769"/>
      <c r="F5" s="769"/>
      <c r="G5" s="769"/>
      <c r="H5" s="769"/>
      <c r="I5" s="770"/>
    </row>
    <row r="6" spans="1:9">
      <c r="A6" s="49">
        <v>1.1000000000000001</v>
      </c>
      <c r="B6" s="186" t="s">
        <v>117</v>
      </c>
      <c r="C6" s="774" t="s">
        <v>49</v>
      </c>
      <c r="D6" s="775"/>
      <c r="E6" s="775"/>
      <c r="F6" s="775"/>
      <c r="G6" s="775"/>
      <c r="H6" s="775"/>
      <c r="I6" s="776"/>
    </row>
    <row r="7" spans="1:9">
      <c r="A7" s="49">
        <v>1.2</v>
      </c>
      <c r="B7" s="186" t="s">
        <v>3</v>
      </c>
      <c r="C7" s="569" t="s">
        <v>56</v>
      </c>
      <c r="D7" s="570"/>
      <c r="E7" s="570"/>
      <c r="F7" s="570"/>
      <c r="G7" s="570"/>
      <c r="H7" s="570"/>
      <c r="I7" s="783"/>
    </row>
    <row r="8" spans="1:9" ht="15.75" thickBot="1">
      <c r="A8" s="50">
        <v>1.3</v>
      </c>
      <c r="B8" s="185" t="s">
        <v>5</v>
      </c>
      <c r="C8" s="457" t="s">
        <v>118</v>
      </c>
      <c r="D8" s="458"/>
      <c r="E8" s="458"/>
      <c r="F8" s="458"/>
      <c r="G8" s="458"/>
      <c r="H8" s="458"/>
      <c r="I8" s="767"/>
    </row>
    <row r="9" spans="1:9">
      <c r="A9" s="52">
        <v>2</v>
      </c>
      <c r="B9" s="198" t="s">
        <v>119</v>
      </c>
      <c r="C9" s="768" t="s">
        <v>121</v>
      </c>
      <c r="D9" s="769"/>
      <c r="E9" s="769"/>
      <c r="F9" s="769"/>
      <c r="G9" s="769"/>
      <c r="H9" s="769"/>
      <c r="I9" s="770"/>
    </row>
    <row r="10" spans="1:9">
      <c r="A10" s="53">
        <v>2.1</v>
      </c>
      <c r="B10" s="186" t="s">
        <v>222</v>
      </c>
      <c r="C10" s="771" t="s">
        <v>303</v>
      </c>
      <c r="D10" s="772"/>
      <c r="E10" s="772"/>
      <c r="F10" s="772"/>
      <c r="G10" s="772"/>
      <c r="H10" s="772"/>
      <c r="I10" s="773"/>
    </row>
    <row r="11" spans="1:9">
      <c r="A11" s="53">
        <v>2.2000000000000002</v>
      </c>
      <c r="B11" s="186" t="s">
        <v>4</v>
      </c>
      <c r="C11" s="774" t="s">
        <v>302</v>
      </c>
      <c r="D11" s="775"/>
      <c r="E11" s="775"/>
      <c r="F11" s="775"/>
      <c r="G11" s="775"/>
      <c r="H11" s="775"/>
      <c r="I11" s="776"/>
    </row>
    <row r="12" spans="1:9" ht="30" customHeight="1">
      <c r="A12" s="53">
        <v>2.2999999999999998</v>
      </c>
      <c r="B12" s="186" t="s">
        <v>251</v>
      </c>
      <c r="C12" s="756" t="s">
        <v>304</v>
      </c>
      <c r="D12" s="757"/>
      <c r="E12" s="757"/>
      <c r="F12" s="757"/>
      <c r="G12" s="757"/>
      <c r="H12" s="757"/>
      <c r="I12" s="758"/>
    </row>
    <row r="13" spans="1:9" ht="15.75" thickBot="1">
      <c r="A13" s="167">
        <v>2.4</v>
      </c>
      <c r="B13" s="185" t="s">
        <v>252</v>
      </c>
      <c r="C13" s="762" t="s">
        <v>305</v>
      </c>
      <c r="D13" s="763"/>
      <c r="E13" s="763"/>
      <c r="F13" s="763"/>
      <c r="G13" s="763"/>
      <c r="H13" s="763"/>
      <c r="I13" s="764"/>
    </row>
    <row r="14" spans="1:9" ht="15.75" thickBot="1">
      <c r="A14" s="166">
        <v>3</v>
      </c>
      <c r="B14" s="199" t="s">
        <v>266</v>
      </c>
      <c r="C14" s="759" t="s">
        <v>122</v>
      </c>
      <c r="D14" s="760"/>
      <c r="E14" s="760"/>
      <c r="F14" s="760"/>
      <c r="G14" s="760"/>
      <c r="H14" s="760"/>
      <c r="I14" s="761"/>
    </row>
    <row r="15" spans="1:9" ht="15" customHeight="1">
      <c r="A15" s="749">
        <v>3.1</v>
      </c>
      <c r="B15" s="703" t="s">
        <v>85</v>
      </c>
      <c r="C15" s="618" t="s">
        <v>270</v>
      </c>
      <c r="D15" s="765"/>
      <c r="E15" s="765"/>
      <c r="F15" s="765"/>
      <c r="G15" s="765"/>
      <c r="H15" s="765"/>
      <c r="I15" s="619"/>
    </row>
    <row r="16" spans="1:9">
      <c r="A16" s="750"/>
      <c r="B16" s="569"/>
      <c r="C16" s="756"/>
      <c r="D16" s="757"/>
      <c r="E16" s="757"/>
      <c r="F16" s="757"/>
      <c r="G16" s="757"/>
      <c r="H16" s="757"/>
      <c r="I16" s="758"/>
    </row>
    <row r="17" spans="1:9">
      <c r="A17" s="751">
        <v>3.2</v>
      </c>
      <c r="B17" s="569" t="s">
        <v>223</v>
      </c>
      <c r="C17" s="756" t="s">
        <v>220</v>
      </c>
      <c r="D17" s="757"/>
      <c r="E17" s="757"/>
      <c r="F17" s="757"/>
      <c r="G17" s="757"/>
      <c r="H17" s="757"/>
      <c r="I17" s="758"/>
    </row>
    <row r="18" spans="1:9" ht="15.75" thickBot="1">
      <c r="A18" s="752"/>
      <c r="B18" s="457"/>
      <c r="C18" s="620"/>
      <c r="D18" s="766"/>
      <c r="E18" s="766"/>
      <c r="F18" s="766"/>
      <c r="G18" s="766"/>
      <c r="H18" s="766"/>
      <c r="I18" s="621"/>
    </row>
    <row r="19" spans="1:9">
      <c r="A19" s="51">
        <v>4</v>
      </c>
      <c r="B19" s="196" t="s">
        <v>23</v>
      </c>
      <c r="C19" s="753" t="s">
        <v>123</v>
      </c>
      <c r="D19" s="754"/>
      <c r="E19" s="754"/>
      <c r="F19" s="754"/>
      <c r="G19" s="754"/>
      <c r="H19" s="754"/>
      <c r="I19" s="755"/>
    </row>
    <row r="20" spans="1:9">
      <c r="A20" s="49">
        <v>4.0999999999999996</v>
      </c>
      <c r="B20" s="200" t="s">
        <v>124</v>
      </c>
      <c r="C20" s="562" t="s">
        <v>126</v>
      </c>
      <c r="D20" s="563"/>
      <c r="E20" s="563"/>
      <c r="F20" s="563"/>
      <c r="G20" s="563"/>
      <c r="H20" s="563"/>
      <c r="I20" s="564"/>
    </row>
    <row r="21" spans="1:9" ht="15.75" thickBot="1">
      <c r="A21" s="50">
        <v>4.2</v>
      </c>
      <c r="B21" s="201" t="s">
        <v>125</v>
      </c>
      <c r="C21" s="617"/>
      <c r="D21" s="629"/>
      <c r="E21" s="629"/>
      <c r="F21" s="629"/>
      <c r="G21" s="629"/>
      <c r="H21" s="629"/>
      <c r="I21" s="630"/>
    </row>
  </sheetData>
  <mergeCells count="21">
    <mergeCell ref="C8:I8"/>
    <mergeCell ref="C9:I9"/>
    <mergeCell ref="C10:I10"/>
    <mergeCell ref="C11:I11"/>
    <mergeCell ref="A1:I1"/>
    <mergeCell ref="C4:I4"/>
    <mergeCell ref="C5:I5"/>
    <mergeCell ref="C6:I6"/>
    <mergeCell ref="C7:I7"/>
    <mergeCell ref="A2:I3"/>
    <mergeCell ref="C20:I21"/>
    <mergeCell ref="C12:I12"/>
    <mergeCell ref="C14:I14"/>
    <mergeCell ref="C13:I13"/>
    <mergeCell ref="C15:I16"/>
    <mergeCell ref="C17:I18"/>
    <mergeCell ref="B15:B16"/>
    <mergeCell ref="A15:A16"/>
    <mergeCell ref="B17:B18"/>
    <mergeCell ref="A17:A18"/>
    <mergeCell ref="C19:I19"/>
  </mergeCells>
  <hyperlinks>
    <hyperlink ref="B5" location="'Requirements at Client Side'!A1" display="Requirements at Client Side"/>
    <hyperlink ref="B9" location="'Setting up of Units'!A1" display="Setting up of Units"/>
    <hyperlink ref="B14" location="'Operations Cost'!A1" display="Operations &amp; Core Roll Out Components Cost"/>
    <hyperlink ref="B20" location="'Deployment Infra-eOffice'!A1" display="Deployment Procurement Cost - eOffice"/>
    <hyperlink ref="B21" location="'Deployment Infra-SPARROW'!A1" display="Deployment Procurement Cost - SPARROW"/>
  </hyperlink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sheetPr codeName="Sheet3"/>
  <dimension ref="A1:F20"/>
  <sheetViews>
    <sheetView workbookViewId="0">
      <pane xSplit="6" ySplit="2" topLeftCell="R3" activePane="bottomRight" state="frozen"/>
      <selection pane="topRight" activeCell="G1" sqref="G1"/>
      <selection pane="bottomLeft" activeCell="A3" sqref="A3"/>
      <selection pane="bottomRight" sqref="A1:XFD1048576"/>
    </sheetView>
  </sheetViews>
  <sheetFormatPr defaultRowHeight="15"/>
  <cols>
    <col min="1" max="1" width="6.7109375" style="1" customWidth="1"/>
    <col min="2" max="2" width="17.5703125" style="23" customWidth="1"/>
    <col min="3" max="3" width="40.5703125" style="1" customWidth="1"/>
    <col min="4" max="4" width="21.85546875" style="1" customWidth="1"/>
    <col min="5" max="5" width="37.85546875" style="1" customWidth="1"/>
    <col min="6" max="6" width="42" style="1" customWidth="1"/>
    <col min="7" max="16384" width="9.140625" style="1"/>
  </cols>
  <sheetData>
    <row r="1" spans="1:6" ht="16.5" thickBot="1">
      <c r="A1" s="799" t="s">
        <v>53</v>
      </c>
      <c r="B1" s="800"/>
      <c r="C1" s="800"/>
      <c r="D1" s="800"/>
      <c r="E1" s="800"/>
      <c r="F1" s="801"/>
    </row>
    <row r="2" spans="1:6" ht="15.75" thickBot="1">
      <c r="A2" s="11" t="s">
        <v>0</v>
      </c>
      <c r="B2" s="39" t="s">
        <v>47</v>
      </c>
      <c r="C2" s="40" t="s">
        <v>48</v>
      </c>
      <c r="D2" s="802" t="s">
        <v>256</v>
      </c>
      <c r="E2" s="803"/>
      <c r="F2" s="804"/>
    </row>
    <row r="3" spans="1:6">
      <c r="A3" s="812">
        <v>1</v>
      </c>
      <c r="B3" s="605" t="s">
        <v>169</v>
      </c>
      <c r="C3" s="607" t="s">
        <v>49</v>
      </c>
      <c r="D3" s="559" t="s">
        <v>50</v>
      </c>
      <c r="E3" s="560"/>
      <c r="F3" s="561"/>
    </row>
    <row r="4" spans="1:6" ht="15.75" customHeight="1">
      <c r="A4" s="793"/>
      <c r="B4" s="606"/>
      <c r="C4" s="487"/>
      <c r="D4" s="756" t="s">
        <v>51</v>
      </c>
      <c r="E4" s="757"/>
      <c r="F4" s="758"/>
    </row>
    <row r="5" spans="1:6">
      <c r="A5" s="793"/>
      <c r="B5" s="606"/>
      <c r="C5" s="487"/>
      <c r="D5" s="756" t="s">
        <v>66</v>
      </c>
      <c r="E5" s="757"/>
      <c r="F5" s="758"/>
    </row>
    <row r="6" spans="1:6">
      <c r="A6" s="793"/>
      <c r="B6" s="606"/>
      <c r="C6" s="487"/>
      <c r="D6" s="756" t="s">
        <v>380</v>
      </c>
      <c r="E6" s="757"/>
      <c r="F6" s="758"/>
    </row>
    <row r="7" spans="1:6" ht="15.75" thickBot="1">
      <c r="A7" s="793"/>
      <c r="B7" s="606"/>
      <c r="C7" s="487"/>
      <c r="D7" s="756" t="s">
        <v>52</v>
      </c>
      <c r="E7" s="757"/>
      <c r="F7" s="758"/>
    </row>
    <row r="8" spans="1:6" ht="15.75" thickBot="1">
      <c r="A8" s="790">
        <v>2</v>
      </c>
      <c r="B8" s="523" t="s">
        <v>3</v>
      </c>
      <c r="C8" s="574" t="s">
        <v>56</v>
      </c>
      <c r="D8" s="42" t="s">
        <v>57</v>
      </c>
      <c r="E8" s="33" t="s">
        <v>67</v>
      </c>
      <c r="F8" s="10" t="s">
        <v>68</v>
      </c>
    </row>
    <row r="9" spans="1:6">
      <c r="A9" s="791"/>
      <c r="B9" s="598"/>
      <c r="C9" s="653"/>
      <c r="D9" s="43" t="s">
        <v>58</v>
      </c>
      <c r="E9" s="808" t="s">
        <v>69</v>
      </c>
      <c r="F9" s="809"/>
    </row>
    <row r="10" spans="1:6">
      <c r="A10" s="791"/>
      <c r="B10" s="598"/>
      <c r="C10" s="653"/>
      <c r="D10" s="44" t="s">
        <v>59</v>
      </c>
      <c r="E10" s="793" t="s">
        <v>70</v>
      </c>
      <c r="F10" s="794"/>
    </row>
    <row r="11" spans="1:6">
      <c r="A11" s="791"/>
      <c r="B11" s="598"/>
      <c r="C11" s="653"/>
      <c r="D11" s="44" t="s">
        <v>60</v>
      </c>
      <c r="E11" s="793" t="s">
        <v>71</v>
      </c>
      <c r="F11" s="794"/>
    </row>
    <row r="12" spans="1:6">
      <c r="A12" s="791"/>
      <c r="B12" s="598"/>
      <c r="C12" s="653"/>
      <c r="D12" s="44" t="s">
        <v>61</v>
      </c>
      <c r="E12" s="793" t="s">
        <v>72</v>
      </c>
      <c r="F12" s="794"/>
    </row>
    <row r="13" spans="1:6">
      <c r="A13" s="791"/>
      <c r="B13" s="598"/>
      <c r="C13" s="653"/>
      <c r="D13" s="44" t="s">
        <v>62</v>
      </c>
      <c r="E13" s="29" t="s">
        <v>73</v>
      </c>
      <c r="F13" s="21" t="s">
        <v>74</v>
      </c>
    </row>
    <row r="14" spans="1:6">
      <c r="A14" s="791"/>
      <c r="B14" s="598"/>
      <c r="C14" s="653"/>
      <c r="D14" s="44" t="s">
        <v>63</v>
      </c>
      <c r="E14" s="793" t="s">
        <v>75</v>
      </c>
      <c r="F14" s="794"/>
    </row>
    <row r="15" spans="1:6">
      <c r="A15" s="791"/>
      <c r="B15" s="598"/>
      <c r="C15" s="653"/>
      <c r="D15" s="44" t="s">
        <v>64</v>
      </c>
      <c r="E15" s="793" t="s">
        <v>77</v>
      </c>
      <c r="F15" s="794"/>
    </row>
    <row r="16" spans="1:6" ht="15.75" thickBot="1">
      <c r="A16" s="792"/>
      <c r="B16" s="524"/>
      <c r="C16" s="577"/>
      <c r="D16" s="45" t="s">
        <v>65</v>
      </c>
      <c r="E16" s="810" t="s">
        <v>76</v>
      </c>
      <c r="F16" s="811"/>
    </row>
    <row r="17" spans="1:6" ht="45.75" thickBot="1">
      <c r="A17" s="36">
        <v>3</v>
      </c>
      <c r="B17" s="41" t="s">
        <v>5</v>
      </c>
      <c r="C17" s="37" t="s">
        <v>54</v>
      </c>
      <c r="D17" s="805" t="s">
        <v>55</v>
      </c>
      <c r="E17" s="806"/>
      <c r="F17" s="807"/>
    </row>
    <row r="19" spans="1:6" ht="15.75" thickBot="1">
      <c r="B19" s="798"/>
      <c r="C19" s="798"/>
      <c r="D19" s="798"/>
      <c r="E19" s="798"/>
    </row>
    <row r="20" spans="1:6" ht="19.5" thickBot="1">
      <c r="A20" s="795" t="s">
        <v>141</v>
      </c>
      <c r="B20" s="796"/>
      <c r="C20" s="797"/>
      <c r="D20" s="77"/>
    </row>
  </sheetData>
  <mergeCells count="23">
    <mergeCell ref="A20:C20"/>
    <mergeCell ref="B19:E19"/>
    <mergeCell ref="A1:F1"/>
    <mergeCell ref="D2:F2"/>
    <mergeCell ref="D17:F17"/>
    <mergeCell ref="E9:F9"/>
    <mergeCell ref="E10:F10"/>
    <mergeCell ref="E11:F11"/>
    <mergeCell ref="E12:F12"/>
    <mergeCell ref="E14:F14"/>
    <mergeCell ref="E16:F16"/>
    <mergeCell ref="C3:C7"/>
    <mergeCell ref="B3:B7"/>
    <mergeCell ref="A3:A7"/>
    <mergeCell ref="C8:C16"/>
    <mergeCell ref="B8:B16"/>
    <mergeCell ref="A8:A16"/>
    <mergeCell ref="D3:F3"/>
    <mergeCell ref="D4:F4"/>
    <mergeCell ref="D5:F5"/>
    <mergeCell ref="D6:F6"/>
    <mergeCell ref="D7:F7"/>
    <mergeCell ref="E15:F15"/>
  </mergeCells>
  <hyperlinks>
    <hyperlink ref="A20:C20" location="'Gap Assessment'!A1" display="For Gap Analysis at Client Side, Click Here"/>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codeName="Sheet4"/>
  <dimension ref="A1:E15"/>
  <sheetViews>
    <sheetView workbookViewId="0">
      <pane xSplit="5" ySplit="2" topLeftCell="F3" activePane="bottomRight" state="frozen"/>
      <selection pane="topRight" activeCell="F1" sqref="F1"/>
      <selection pane="bottomLeft" activeCell="A3" sqref="A3"/>
      <selection pane="bottomRight" sqref="A1:E1"/>
    </sheetView>
  </sheetViews>
  <sheetFormatPr defaultRowHeight="15"/>
  <cols>
    <col min="1" max="1" width="5.7109375" style="1" bestFit="1" customWidth="1"/>
    <col min="2" max="2" width="26" style="1" customWidth="1"/>
    <col min="3" max="3" width="61.5703125" style="1" customWidth="1"/>
    <col min="4" max="4" width="38.140625" style="1" bestFit="1" customWidth="1"/>
    <col min="5" max="5" width="67.5703125" style="1" customWidth="1"/>
    <col min="6" max="16384" width="9.140625" style="1"/>
  </cols>
  <sheetData>
    <row r="1" spans="1:5" ht="16.5" thickBot="1">
      <c r="A1" s="818" t="s">
        <v>120</v>
      </c>
      <c r="B1" s="818"/>
      <c r="C1" s="818"/>
      <c r="D1" s="818"/>
      <c r="E1" s="818"/>
    </row>
    <row r="2" spans="1:5" ht="15.75" thickBot="1">
      <c r="A2" s="34" t="s">
        <v>0</v>
      </c>
      <c r="B2" s="38" t="s">
        <v>78</v>
      </c>
      <c r="C2" s="35" t="s">
        <v>79</v>
      </c>
      <c r="D2" s="38" t="s">
        <v>80</v>
      </c>
      <c r="E2" s="38" t="s">
        <v>81</v>
      </c>
    </row>
    <row r="3" spans="1:5" ht="30">
      <c r="A3" s="790">
        <v>1</v>
      </c>
      <c r="B3" s="523" t="s">
        <v>288</v>
      </c>
      <c r="C3" s="574" t="s">
        <v>301</v>
      </c>
      <c r="D3" s="142" t="s">
        <v>237</v>
      </c>
      <c r="E3" s="743" t="s">
        <v>239</v>
      </c>
    </row>
    <row r="4" spans="1:5" ht="15" customHeight="1">
      <c r="A4" s="791"/>
      <c r="B4" s="598"/>
      <c r="C4" s="653"/>
      <c r="D4" s="143" t="s">
        <v>221</v>
      </c>
      <c r="E4" s="744"/>
    </row>
    <row r="5" spans="1:5">
      <c r="A5" s="791"/>
      <c r="B5" s="598"/>
      <c r="C5" s="653"/>
      <c r="D5" s="143" t="s">
        <v>3</v>
      </c>
      <c r="E5" s="744"/>
    </row>
    <row r="6" spans="1:5" ht="15.75" thickBot="1">
      <c r="A6" s="792"/>
      <c r="B6" s="524"/>
      <c r="C6" s="577"/>
      <c r="D6" s="144" t="s">
        <v>82</v>
      </c>
      <c r="E6" s="745"/>
    </row>
    <row r="7" spans="1:5">
      <c r="A7" s="812">
        <v>3</v>
      </c>
      <c r="B7" s="523" t="s">
        <v>4</v>
      </c>
      <c r="C7" s="494" t="s">
        <v>302</v>
      </c>
      <c r="D7" s="139" t="s">
        <v>221</v>
      </c>
      <c r="E7" s="743" t="s">
        <v>238</v>
      </c>
    </row>
    <row r="8" spans="1:5">
      <c r="A8" s="793"/>
      <c r="B8" s="598"/>
      <c r="C8" s="488"/>
      <c r="D8" s="143" t="s">
        <v>3</v>
      </c>
      <c r="E8" s="813"/>
    </row>
    <row r="9" spans="1:5" ht="15.75" thickBot="1">
      <c r="A9" s="810"/>
      <c r="B9" s="524"/>
      <c r="C9" s="613"/>
      <c r="D9" s="144" t="s">
        <v>82</v>
      </c>
      <c r="E9" s="814"/>
    </row>
    <row r="10" spans="1:5" ht="24.95" customHeight="1">
      <c r="A10" s="808">
        <v>4</v>
      </c>
      <c r="B10" s="815" t="s">
        <v>251</v>
      </c>
      <c r="C10" s="817" t="s">
        <v>304</v>
      </c>
      <c r="D10" s="139" t="s">
        <v>221</v>
      </c>
      <c r="E10" s="743" t="s">
        <v>253</v>
      </c>
    </row>
    <row r="11" spans="1:5" ht="24.95" customHeight="1">
      <c r="A11" s="793"/>
      <c r="B11" s="606"/>
      <c r="C11" s="488"/>
      <c r="D11" s="143" t="s">
        <v>82</v>
      </c>
      <c r="E11" s="813"/>
    </row>
    <row r="12" spans="1:5" ht="24.95" customHeight="1" thickBot="1">
      <c r="A12" s="810"/>
      <c r="B12" s="816"/>
      <c r="C12" s="613"/>
      <c r="D12" s="18"/>
      <c r="E12" s="814"/>
    </row>
    <row r="13" spans="1:5" ht="21.95" customHeight="1">
      <c r="A13" s="808">
        <v>4</v>
      </c>
      <c r="B13" s="815" t="s">
        <v>252</v>
      </c>
      <c r="C13" s="817" t="s">
        <v>305</v>
      </c>
      <c r="D13" s="139" t="s">
        <v>221</v>
      </c>
      <c r="E13" s="743" t="s">
        <v>254</v>
      </c>
    </row>
    <row r="14" spans="1:5" ht="21.95" customHeight="1">
      <c r="A14" s="793"/>
      <c r="B14" s="606"/>
      <c r="C14" s="488"/>
      <c r="D14" s="143" t="s">
        <v>82</v>
      </c>
      <c r="E14" s="813"/>
    </row>
    <row r="15" spans="1:5" ht="21.95" customHeight="1" thickBot="1">
      <c r="A15" s="810"/>
      <c r="B15" s="816"/>
      <c r="C15" s="613"/>
      <c r="D15" s="18"/>
      <c r="E15" s="814"/>
    </row>
  </sheetData>
  <mergeCells count="17">
    <mergeCell ref="A1:E1"/>
    <mergeCell ref="C7:C9"/>
    <mergeCell ref="B7:B9"/>
    <mergeCell ref="A7:A9"/>
    <mergeCell ref="C10:C12"/>
    <mergeCell ref="B10:B12"/>
    <mergeCell ref="A10:A12"/>
    <mergeCell ref="B3:B6"/>
    <mergeCell ref="A3:A6"/>
    <mergeCell ref="C3:C6"/>
    <mergeCell ref="E3:E6"/>
    <mergeCell ref="E7:E9"/>
    <mergeCell ref="E10:E12"/>
    <mergeCell ref="A13:A15"/>
    <mergeCell ref="B13:B15"/>
    <mergeCell ref="C13:C15"/>
    <mergeCell ref="E13:E15"/>
  </mergeCell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sheetPr codeName="Sheet5"/>
  <dimension ref="A1:J22"/>
  <sheetViews>
    <sheetView workbookViewId="0">
      <pane xSplit="10" ySplit="1" topLeftCell="K2" activePane="bottomRight" state="frozen"/>
      <selection pane="topRight" activeCell="J1" sqref="J1"/>
      <selection pane="bottomLeft" activeCell="A2" sqref="A2"/>
      <selection pane="bottomRight" sqref="A1:J1"/>
    </sheetView>
  </sheetViews>
  <sheetFormatPr defaultRowHeight="15"/>
  <cols>
    <col min="1" max="1" width="51.42578125" style="2" customWidth="1"/>
    <col min="2" max="2" width="12.28515625" style="2" hidden="1" customWidth="1"/>
    <col min="3" max="10" width="13.7109375" style="2" customWidth="1"/>
    <col min="11" max="16384" width="9.140625" style="2"/>
  </cols>
  <sheetData>
    <row r="1" spans="1:10" ht="16.5" thickBot="1">
      <c r="A1" s="830" t="s">
        <v>233</v>
      </c>
      <c r="B1" s="831"/>
      <c r="C1" s="831"/>
      <c r="D1" s="831"/>
      <c r="E1" s="831"/>
      <c r="F1" s="831"/>
      <c r="G1" s="831"/>
      <c r="H1" s="831"/>
      <c r="I1" s="831"/>
      <c r="J1" s="832"/>
    </row>
    <row r="2" spans="1:10" ht="15.75" thickBot="1">
      <c r="A2" s="823" t="s">
        <v>22</v>
      </c>
      <c r="B2" s="226"/>
      <c r="C2" s="827" t="s">
        <v>6</v>
      </c>
      <c r="D2" s="828"/>
      <c r="E2" s="828"/>
      <c r="F2" s="828"/>
      <c r="G2" s="828"/>
      <c r="H2" s="828"/>
      <c r="I2" s="828"/>
      <c r="J2" s="829"/>
    </row>
    <row r="3" spans="1:10" ht="15.75" customHeight="1" thickBot="1">
      <c r="A3" s="824"/>
      <c r="B3" s="8">
        <v>0</v>
      </c>
      <c r="C3" s="6" t="s">
        <v>7</v>
      </c>
      <c r="D3" s="7" t="s">
        <v>8</v>
      </c>
      <c r="E3" s="8" t="s">
        <v>9</v>
      </c>
      <c r="F3" s="7" t="s">
        <v>19</v>
      </c>
      <c r="G3" s="8" t="s">
        <v>10</v>
      </c>
      <c r="H3" s="7" t="s">
        <v>11</v>
      </c>
      <c r="I3" s="8" t="s">
        <v>12</v>
      </c>
      <c r="J3" s="9" t="s">
        <v>13</v>
      </c>
    </row>
    <row r="4" spans="1:10" ht="15.75" thickBot="1">
      <c r="A4" s="8" t="s">
        <v>14</v>
      </c>
      <c r="B4" s="223"/>
      <c r="C4" s="825" t="s">
        <v>15</v>
      </c>
      <c r="D4" s="825"/>
      <c r="E4" s="825"/>
      <c r="F4" s="825"/>
      <c r="G4" s="825"/>
      <c r="H4" s="825"/>
      <c r="I4" s="825"/>
      <c r="J4" s="826"/>
    </row>
    <row r="5" spans="1:10">
      <c r="A5" s="3" t="s">
        <v>16</v>
      </c>
      <c r="B5" s="246">
        <v>0</v>
      </c>
      <c r="C5" s="12">
        <v>550000</v>
      </c>
      <c r="D5" s="13">
        <v>770000</v>
      </c>
      <c r="E5" s="12">
        <v>1210000</v>
      </c>
      <c r="F5" s="13">
        <v>1650000</v>
      </c>
      <c r="G5" s="12">
        <v>2200000</v>
      </c>
      <c r="H5" s="13">
        <v>2200000</v>
      </c>
      <c r="I5" s="12">
        <v>2200000</v>
      </c>
      <c r="J5" s="13">
        <v>2200000</v>
      </c>
    </row>
    <row r="6" spans="1:10" ht="15.75" thickBot="1">
      <c r="A6" s="4" t="s">
        <v>17</v>
      </c>
      <c r="B6" s="247">
        <v>0</v>
      </c>
      <c r="C6" s="14">
        <v>330000</v>
      </c>
      <c r="D6" s="15">
        <v>550000</v>
      </c>
      <c r="E6" s="14">
        <v>990000</v>
      </c>
      <c r="F6" s="15">
        <v>1210000</v>
      </c>
      <c r="G6" s="14">
        <v>1650000</v>
      </c>
      <c r="H6" s="15">
        <v>1980000</v>
      </c>
      <c r="I6" s="14">
        <v>2376000</v>
      </c>
      <c r="J6" s="15">
        <v>2851200</v>
      </c>
    </row>
    <row r="7" spans="1:10" ht="15.75" thickBot="1">
      <c r="A7" s="5" t="s">
        <v>20</v>
      </c>
      <c r="B7" s="248">
        <v>0</v>
      </c>
      <c r="C7" s="16">
        <f t="shared" ref="C7:J7" si="0">SUM(C5:C6)</f>
        <v>880000</v>
      </c>
      <c r="D7" s="17">
        <f t="shared" si="0"/>
        <v>1320000</v>
      </c>
      <c r="E7" s="16">
        <f t="shared" si="0"/>
        <v>2200000</v>
      </c>
      <c r="F7" s="17">
        <f t="shared" si="0"/>
        <v>2860000</v>
      </c>
      <c r="G7" s="16">
        <f t="shared" si="0"/>
        <v>3850000</v>
      </c>
      <c r="H7" s="17">
        <f t="shared" si="0"/>
        <v>4180000</v>
      </c>
      <c r="I7" s="16">
        <f t="shared" si="0"/>
        <v>4576000</v>
      </c>
      <c r="J7" s="17">
        <f t="shared" si="0"/>
        <v>5051200</v>
      </c>
    </row>
    <row r="8" spans="1:10" ht="15.75" thickBot="1">
      <c r="A8" s="819" t="s">
        <v>18</v>
      </c>
      <c r="B8" s="820"/>
      <c r="C8" s="821"/>
      <c r="D8" s="821"/>
      <c r="E8" s="821"/>
      <c r="F8" s="821"/>
      <c r="G8" s="821"/>
      <c r="H8" s="821"/>
      <c r="I8" s="821"/>
      <c r="J8" s="822"/>
    </row>
    <row r="10" spans="1:10" ht="15.75" thickBot="1"/>
    <row r="11" spans="1:10" ht="16.5" thickBot="1">
      <c r="A11" s="843" t="s">
        <v>85</v>
      </c>
      <c r="B11" s="844"/>
      <c r="C11" s="844"/>
      <c r="D11" s="844"/>
      <c r="E11" s="799" t="s">
        <v>17</v>
      </c>
      <c r="F11" s="800"/>
      <c r="G11" s="800"/>
      <c r="H11" s="800"/>
      <c r="I11" s="800"/>
      <c r="J11" s="801"/>
    </row>
    <row r="12" spans="1:10">
      <c r="A12" s="851" t="s">
        <v>91</v>
      </c>
      <c r="B12" s="852"/>
      <c r="C12" s="852"/>
      <c r="D12" s="853"/>
      <c r="E12" s="859" t="s">
        <v>86</v>
      </c>
      <c r="F12" s="860"/>
      <c r="G12" s="860"/>
      <c r="H12" s="860"/>
      <c r="I12" s="860"/>
      <c r="J12" s="861"/>
    </row>
    <row r="13" spans="1:10">
      <c r="A13" s="837" t="s">
        <v>99</v>
      </c>
      <c r="B13" s="838"/>
      <c r="C13" s="838"/>
      <c r="D13" s="839"/>
      <c r="E13" s="856" t="s">
        <v>87</v>
      </c>
      <c r="F13" s="857"/>
      <c r="G13" s="857"/>
      <c r="H13" s="857"/>
      <c r="I13" s="857"/>
      <c r="J13" s="858"/>
    </row>
    <row r="14" spans="1:10">
      <c r="A14" s="854" t="s">
        <v>98</v>
      </c>
      <c r="B14" s="855"/>
      <c r="C14" s="838"/>
      <c r="D14" s="839"/>
      <c r="E14" s="856" t="s">
        <v>88</v>
      </c>
      <c r="F14" s="857"/>
      <c r="G14" s="857"/>
      <c r="H14" s="857"/>
      <c r="I14" s="857"/>
      <c r="J14" s="858"/>
    </row>
    <row r="15" spans="1:10" ht="15" customHeight="1">
      <c r="A15" s="837" t="s">
        <v>97</v>
      </c>
      <c r="B15" s="838"/>
      <c r="C15" s="838"/>
      <c r="D15" s="839"/>
      <c r="E15" s="845" t="s">
        <v>89</v>
      </c>
      <c r="F15" s="846"/>
      <c r="G15" s="846"/>
      <c r="H15" s="846"/>
      <c r="I15" s="846"/>
      <c r="J15" s="847"/>
    </row>
    <row r="16" spans="1:10">
      <c r="A16" s="837" t="s">
        <v>96</v>
      </c>
      <c r="B16" s="838"/>
      <c r="C16" s="838"/>
      <c r="D16" s="839"/>
      <c r="E16" s="848" t="s">
        <v>90</v>
      </c>
      <c r="F16" s="849"/>
      <c r="G16" s="849"/>
      <c r="H16" s="849"/>
      <c r="I16" s="849"/>
      <c r="J16" s="850"/>
    </row>
    <row r="17" spans="1:10">
      <c r="A17" s="837" t="s">
        <v>95</v>
      </c>
      <c r="B17" s="838"/>
      <c r="C17" s="838"/>
      <c r="D17" s="839"/>
      <c r="E17" s="833" t="s">
        <v>100</v>
      </c>
      <c r="F17" s="833"/>
      <c r="G17" s="833"/>
      <c r="H17" s="833"/>
      <c r="I17" s="833"/>
      <c r="J17" s="834"/>
    </row>
    <row r="18" spans="1:10">
      <c r="A18" s="837" t="s">
        <v>94</v>
      </c>
      <c r="B18" s="838"/>
      <c r="C18" s="838"/>
      <c r="D18" s="839"/>
      <c r="E18" s="833" t="s">
        <v>101</v>
      </c>
      <c r="F18" s="833"/>
      <c r="G18" s="833"/>
      <c r="H18" s="833"/>
      <c r="I18" s="833"/>
      <c r="J18" s="834"/>
    </row>
    <row r="19" spans="1:10">
      <c r="A19" s="837" t="s">
        <v>93</v>
      </c>
      <c r="B19" s="838"/>
      <c r="C19" s="838"/>
      <c r="D19" s="839"/>
      <c r="E19" s="833" t="s">
        <v>102</v>
      </c>
      <c r="F19" s="833"/>
      <c r="G19" s="833"/>
      <c r="H19" s="833"/>
      <c r="I19" s="833"/>
      <c r="J19" s="834"/>
    </row>
    <row r="20" spans="1:10" ht="15.75" thickBot="1">
      <c r="A20" s="840" t="s">
        <v>92</v>
      </c>
      <c r="B20" s="841"/>
      <c r="C20" s="841"/>
      <c r="D20" s="842"/>
      <c r="E20" s="835" t="s">
        <v>103</v>
      </c>
      <c r="F20" s="835"/>
      <c r="G20" s="835"/>
      <c r="H20" s="835"/>
      <c r="I20" s="835"/>
      <c r="J20" s="836"/>
    </row>
    <row r="21" spans="1:10">
      <c r="C21" s="46"/>
      <c r="D21" s="46"/>
      <c r="E21" s="46"/>
      <c r="F21" s="46"/>
    </row>
    <row r="22" spans="1:10">
      <c r="C22" s="46"/>
      <c r="D22" s="46"/>
      <c r="E22" s="46"/>
      <c r="F22" s="46"/>
    </row>
  </sheetData>
  <mergeCells count="25">
    <mergeCell ref="E11:J11"/>
    <mergeCell ref="A11:D11"/>
    <mergeCell ref="E15:J15"/>
    <mergeCell ref="E16:J16"/>
    <mergeCell ref="A12:D12"/>
    <mergeCell ref="A13:D13"/>
    <mergeCell ref="A14:D14"/>
    <mergeCell ref="A15:D15"/>
    <mergeCell ref="A16:D16"/>
    <mergeCell ref="E14:J14"/>
    <mergeCell ref="E12:J12"/>
    <mergeCell ref="E13:J13"/>
    <mergeCell ref="E17:J17"/>
    <mergeCell ref="E18:J18"/>
    <mergeCell ref="E19:J19"/>
    <mergeCell ref="E20:J20"/>
    <mergeCell ref="A17:D17"/>
    <mergeCell ref="A18:D18"/>
    <mergeCell ref="A19:D19"/>
    <mergeCell ref="A20:D20"/>
    <mergeCell ref="A8:J8"/>
    <mergeCell ref="A2:A3"/>
    <mergeCell ref="C4:J4"/>
    <mergeCell ref="C2:J2"/>
    <mergeCell ref="A1:J1"/>
  </mergeCell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sheetPr codeName="Sheet7"/>
  <dimension ref="A1:AA77"/>
  <sheetViews>
    <sheetView zoomScale="85" zoomScaleNormal="85" workbookViewId="0">
      <selection sqref="A1:AA1"/>
    </sheetView>
  </sheetViews>
  <sheetFormatPr defaultRowHeight="15"/>
  <cols>
    <col min="1" max="1" width="6.28515625" style="22" customWidth="1"/>
    <col min="2" max="2" width="35.140625" style="22" bestFit="1" customWidth="1"/>
    <col min="3" max="3" width="2.140625" style="22" hidden="1" customWidth="1"/>
    <col min="4" max="27" width="7.7109375" style="22" customWidth="1"/>
    <col min="28" max="28" width="9.140625" style="22"/>
    <col min="29" max="30" width="10.28515625" style="22" bestFit="1" customWidth="1"/>
    <col min="31" max="16384" width="9.140625" style="22"/>
  </cols>
  <sheetData>
    <row r="1" spans="1:27" ht="16.5" thickBot="1">
      <c r="A1" s="799" t="s">
        <v>338</v>
      </c>
      <c r="B1" s="800"/>
      <c r="C1" s="800"/>
      <c r="D1" s="800"/>
      <c r="E1" s="800"/>
      <c r="F1" s="800"/>
      <c r="G1" s="800"/>
      <c r="H1" s="800"/>
      <c r="I1" s="800"/>
      <c r="J1" s="800"/>
      <c r="K1" s="800"/>
      <c r="L1" s="800"/>
      <c r="M1" s="800"/>
      <c r="N1" s="800"/>
      <c r="O1" s="800"/>
      <c r="P1" s="800"/>
      <c r="Q1" s="800"/>
      <c r="R1" s="800"/>
      <c r="S1" s="800"/>
      <c r="T1" s="800"/>
      <c r="U1" s="800"/>
      <c r="V1" s="800"/>
      <c r="W1" s="800"/>
      <c r="X1" s="800"/>
      <c r="Y1" s="800"/>
      <c r="Z1" s="800"/>
      <c r="AA1" s="801"/>
    </row>
    <row r="2" spans="1:27" ht="15" customHeight="1" thickBot="1">
      <c r="A2" s="887" t="s">
        <v>0</v>
      </c>
      <c r="B2" s="887" t="s">
        <v>30</v>
      </c>
      <c r="C2" s="239"/>
      <c r="D2" s="885" t="s">
        <v>6</v>
      </c>
      <c r="E2" s="825"/>
      <c r="F2" s="825"/>
      <c r="G2" s="825"/>
      <c r="H2" s="825"/>
      <c r="I2" s="825"/>
      <c r="J2" s="825"/>
      <c r="K2" s="825"/>
      <c r="L2" s="825"/>
      <c r="M2" s="825"/>
      <c r="N2" s="825"/>
      <c r="O2" s="825"/>
      <c r="P2" s="825"/>
      <c r="Q2" s="825"/>
      <c r="R2" s="825"/>
      <c r="S2" s="825"/>
      <c r="T2" s="825"/>
      <c r="U2" s="825"/>
      <c r="V2" s="825"/>
      <c r="W2" s="825"/>
      <c r="X2" s="825"/>
      <c r="Y2" s="825"/>
      <c r="Z2" s="825"/>
      <c r="AA2" s="826"/>
    </row>
    <row r="3" spans="1:27" ht="15.75" thickBot="1">
      <c r="A3" s="888"/>
      <c r="B3" s="888"/>
      <c r="C3" s="297"/>
      <c r="D3" s="862" t="s">
        <v>7</v>
      </c>
      <c r="E3" s="828"/>
      <c r="F3" s="829"/>
      <c r="G3" s="827" t="s">
        <v>8</v>
      </c>
      <c r="H3" s="828"/>
      <c r="I3" s="886"/>
      <c r="J3" s="862" t="s">
        <v>9</v>
      </c>
      <c r="K3" s="828"/>
      <c r="L3" s="829"/>
      <c r="M3" s="827" t="s">
        <v>19</v>
      </c>
      <c r="N3" s="828"/>
      <c r="O3" s="886"/>
      <c r="P3" s="862" t="s">
        <v>10</v>
      </c>
      <c r="Q3" s="828"/>
      <c r="R3" s="829"/>
      <c r="S3" s="827" t="s">
        <v>11</v>
      </c>
      <c r="T3" s="828"/>
      <c r="U3" s="886"/>
      <c r="V3" s="862" t="s">
        <v>12</v>
      </c>
      <c r="W3" s="828"/>
      <c r="X3" s="829"/>
      <c r="Y3" s="827" t="s">
        <v>13</v>
      </c>
      <c r="Z3" s="828"/>
      <c r="AA3" s="829"/>
    </row>
    <row r="4" spans="1:27" ht="30.75" thickBot="1">
      <c r="A4" s="888"/>
      <c r="B4" s="888"/>
      <c r="C4" s="297"/>
      <c r="D4" s="25" t="s">
        <v>24</v>
      </c>
      <c r="E4" s="26" t="s">
        <v>25</v>
      </c>
      <c r="F4" s="27" t="s">
        <v>26</v>
      </c>
      <c r="G4" s="30" t="s">
        <v>24</v>
      </c>
      <c r="H4" s="26" t="s">
        <v>25</v>
      </c>
      <c r="I4" s="31" t="s">
        <v>26</v>
      </c>
      <c r="J4" s="25" t="s">
        <v>24</v>
      </c>
      <c r="K4" s="26" t="s">
        <v>25</v>
      </c>
      <c r="L4" s="27" t="s">
        <v>26</v>
      </c>
      <c r="M4" s="30" t="s">
        <v>24</v>
      </c>
      <c r="N4" s="26" t="s">
        <v>25</v>
      </c>
      <c r="O4" s="31" t="s">
        <v>26</v>
      </c>
      <c r="P4" s="25" t="s">
        <v>24</v>
      </c>
      <c r="Q4" s="26" t="s">
        <v>25</v>
      </c>
      <c r="R4" s="27" t="s">
        <v>26</v>
      </c>
      <c r="S4" s="30" t="s">
        <v>24</v>
      </c>
      <c r="T4" s="26" t="s">
        <v>25</v>
      </c>
      <c r="U4" s="31" t="s">
        <v>26</v>
      </c>
      <c r="V4" s="25" t="s">
        <v>24</v>
      </c>
      <c r="W4" s="26" t="s">
        <v>25</v>
      </c>
      <c r="X4" s="27" t="s">
        <v>26</v>
      </c>
      <c r="Y4" s="30" t="s">
        <v>24</v>
      </c>
      <c r="Z4" s="26" t="s">
        <v>25</v>
      </c>
      <c r="AA4" s="27" t="s">
        <v>26</v>
      </c>
    </row>
    <row r="5" spans="1:27">
      <c r="A5" s="135">
        <v>1</v>
      </c>
      <c r="B5" s="277" t="s">
        <v>27</v>
      </c>
      <c r="C5" s="244"/>
      <c r="D5" s="273">
        <v>12</v>
      </c>
      <c r="E5" s="28">
        <v>16</v>
      </c>
      <c r="F5" s="292">
        <v>100</v>
      </c>
      <c r="G5" s="273">
        <v>20</v>
      </c>
      <c r="H5" s="28">
        <v>24</v>
      </c>
      <c r="I5" s="274">
        <v>100</v>
      </c>
      <c r="J5" s="273">
        <v>24</v>
      </c>
      <c r="K5" s="28">
        <v>32</v>
      </c>
      <c r="L5" s="274">
        <v>200</v>
      </c>
      <c r="M5" s="273">
        <v>28</v>
      </c>
      <c r="N5" s="28">
        <v>48</v>
      </c>
      <c r="O5" s="274">
        <v>200</v>
      </c>
      <c r="P5" s="273">
        <v>32</v>
      </c>
      <c r="Q5" s="28">
        <v>64</v>
      </c>
      <c r="R5" s="274">
        <v>300</v>
      </c>
      <c r="S5" s="273">
        <v>40</v>
      </c>
      <c r="T5" s="28">
        <v>96</v>
      </c>
      <c r="U5" s="274">
        <v>400</v>
      </c>
      <c r="V5" s="273">
        <v>48</v>
      </c>
      <c r="W5" s="28">
        <v>128</v>
      </c>
      <c r="X5" s="274">
        <v>500</v>
      </c>
      <c r="Y5" s="273">
        <v>64</v>
      </c>
      <c r="Z5" s="28">
        <v>256</v>
      </c>
      <c r="AA5" s="274">
        <v>500</v>
      </c>
    </row>
    <row r="6" spans="1:27">
      <c r="A6" s="136">
        <v>2</v>
      </c>
      <c r="B6" s="272" t="s">
        <v>28</v>
      </c>
      <c r="C6" s="245"/>
      <c r="D6" s="285">
        <v>6</v>
      </c>
      <c r="E6" s="20">
        <v>8</v>
      </c>
      <c r="F6" s="286">
        <v>100</v>
      </c>
      <c r="G6" s="285">
        <v>10</v>
      </c>
      <c r="H6" s="20">
        <v>12</v>
      </c>
      <c r="I6" s="287">
        <v>100</v>
      </c>
      <c r="J6" s="285">
        <v>12</v>
      </c>
      <c r="K6" s="20">
        <v>16</v>
      </c>
      <c r="L6" s="287">
        <v>200</v>
      </c>
      <c r="M6" s="285">
        <v>14</v>
      </c>
      <c r="N6" s="20">
        <v>24</v>
      </c>
      <c r="O6" s="287">
        <v>200</v>
      </c>
      <c r="P6" s="285">
        <v>16</v>
      </c>
      <c r="Q6" s="20">
        <v>32</v>
      </c>
      <c r="R6" s="287">
        <v>300</v>
      </c>
      <c r="S6" s="285">
        <v>20</v>
      </c>
      <c r="T6" s="20">
        <v>48</v>
      </c>
      <c r="U6" s="287">
        <v>400</v>
      </c>
      <c r="V6" s="285">
        <v>24</v>
      </c>
      <c r="W6" s="20">
        <v>64</v>
      </c>
      <c r="X6" s="287">
        <v>500</v>
      </c>
      <c r="Y6" s="285">
        <v>32</v>
      </c>
      <c r="Z6" s="20">
        <v>128</v>
      </c>
      <c r="AA6" s="287">
        <v>500</v>
      </c>
    </row>
    <row r="7" spans="1:27">
      <c r="A7" s="136">
        <v>3</v>
      </c>
      <c r="B7" s="272" t="s">
        <v>29</v>
      </c>
      <c r="C7" s="245"/>
      <c r="D7" s="285">
        <v>2</v>
      </c>
      <c r="E7" s="20">
        <v>4</v>
      </c>
      <c r="F7" s="286">
        <v>300</v>
      </c>
      <c r="G7" s="285">
        <v>4</v>
      </c>
      <c r="H7" s="20">
        <v>6</v>
      </c>
      <c r="I7" s="287">
        <v>300</v>
      </c>
      <c r="J7" s="285">
        <v>4</v>
      </c>
      <c r="K7" s="20">
        <v>8</v>
      </c>
      <c r="L7" s="287">
        <v>600</v>
      </c>
      <c r="M7" s="285">
        <v>6</v>
      </c>
      <c r="N7" s="20">
        <v>12</v>
      </c>
      <c r="O7" s="287">
        <v>600</v>
      </c>
      <c r="P7" s="285">
        <v>8</v>
      </c>
      <c r="Q7" s="20">
        <v>16</v>
      </c>
      <c r="R7" s="287">
        <v>900</v>
      </c>
      <c r="S7" s="285">
        <v>8</v>
      </c>
      <c r="T7" s="20">
        <v>20</v>
      </c>
      <c r="U7" s="287">
        <v>1200</v>
      </c>
      <c r="V7" s="285">
        <v>12</v>
      </c>
      <c r="W7" s="20">
        <v>24</v>
      </c>
      <c r="X7" s="287">
        <v>1500</v>
      </c>
      <c r="Y7" s="285">
        <v>16</v>
      </c>
      <c r="Z7" s="20">
        <v>32</v>
      </c>
      <c r="AA7" s="287">
        <v>1500</v>
      </c>
    </row>
    <row r="8" spans="1:27">
      <c r="A8" s="136">
        <v>4</v>
      </c>
      <c r="B8" s="272" t="s">
        <v>316</v>
      </c>
      <c r="C8" s="245"/>
      <c r="D8" s="285">
        <v>4</v>
      </c>
      <c r="E8" s="20">
        <v>8</v>
      </c>
      <c r="F8" s="286">
        <v>0</v>
      </c>
      <c r="G8" s="285">
        <v>4</v>
      </c>
      <c r="H8" s="20">
        <v>8</v>
      </c>
      <c r="I8" s="287">
        <v>0</v>
      </c>
      <c r="J8" s="285">
        <v>4</v>
      </c>
      <c r="K8" s="20">
        <v>8</v>
      </c>
      <c r="L8" s="287">
        <v>0</v>
      </c>
      <c r="M8" s="285">
        <v>4</v>
      </c>
      <c r="N8" s="20">
        <v>8</v>
      </c>
      <c r="O8" s="287">
        <v>0</v>
      </c>
      <c r="P8" s="285">
        <v>8</v>
      </c>
      <c r="Q8" s="20">
        <v>16</v>
      </c>
      <c r="R8" s="287">
        <v>0</v>
      </c>
      <c r="S8" s="285">
        <v>8</v>
      </c>
      <c r="T8" s="20">
        <v>16</v>
      </c>
      <c r="U8" s="287">
        <v>0</v>
      </c>
      <c r="V8" s="285">
        <v>12</v>
      </c>
      <c r="W8" s="20">
        <v>24</v>
      </c>
      <c r="X8" s="287">
        <v>0</v>
      </c>
      <c r="Y8" s="285">
        <v>16</v>
      </c>
      <c r="Z8" s="20">
        <v>32</v>
      </c>
      <c r="AA8" s="287">
        <v>0</v>
      </c>
    </row>
    <row r="9" spans="1:27">
      <c r="A9" s="136">
        <v>5</v>
      </c>
      <c r="B9" s="272" t="s">
        <v>31</v>
      </c>
      <c r="C9" s="245"/>
      <c r="D9" s="285">
        <v>8</v>
      </c>
      <c r="E9" s="20">
        <v>24</v>
      </c>
      <c r="F9" s="286">
        <v>400</v>
      </c>
      <c r="G9" s="285">
        <v>12</v>
      </c>
      <c r="H9" s="20">
        <v>24</v>
      </c>
      <c r="I9" s="287">
        <v>500</v>
      </c>
      <c r="J9" s="285">
        <v>12</v>
      </c>
      <c r="K9" s="20">
        <v>40</v>
      </c>
      <c r="L9" s="287">
        <v>600</v>
      </c>
      <c r="M9" s="285">
        <v>16</v>
      </c>
      <c r="N9" s="20">
        <v>56</v>
      </c>
      <c r="O9" s="287">
        <v>800</v>
      </c>
      <c r="P9" s="285">
        <v>12</v>
      </c>
      <c r="Q9" s="20">
        <v>40</v>
      </c>
      <c r="R9" s="287">
        <v>100</v>
      </c>
      <c r="S9" s="285">
        <v>16</v>
      </c>
      <c r="T9" s="20">
        <v>48</v>
      </c>
      <c r="U9" s="287">
        <v>100</v>
      </c>
      <c r="V9" s="285">
        <v>20</v>
      </c>
      <c r="W9" s="20">
        <v>56</v>
      </c>
      <c r="X9" s="287">
        <v>100</v>
      </c>
      <c r="Y9" s="285">
        <v>20</v>
      </c>
      <c r="Z9" s="20">
        <v>64</v>
      </c>
      <c r="AA9" s="287">
        <v>100</v>
      </c>
    </row>
    <row r="10" spans="1:27">
      <c r="A10" s="136">
        <v>6</v>
      </c>
      <c r="B10" s="272" t="s">
        <v>32</v>
      </c>
      <c r="C10" s="245"/>
      <c r="D10" s="290" t="s">
        <v>36</v>
      </c>
      <c r="E10" s="32" t="s">
        <v>36</v>
      </c>
      <c r="F10" s="291" t="s">
        <v>36</v>
      </c>
      <c r="G10" s="290" t="s">
        <v>36</v>
      </c>
      <c r="H10" s="32" t="s">
        <v>36</v>
      </c>
      <c r="I10" s="138" t="s">
        <v>36</v>
      </c>
      <c r="J10" s="290" t="s">
        <v>36</v>
      </c>
      <c r="K10" s="32" t="s">
        <v>36</v>
      </c>
      <c r="L10" s="138" t="s">
        <v>36</v>
      </c>
      <c r="M10" s="290" t="s">
        <v>36</v>
      </c>
      <c r="N10" s="32" t="s">
        <v>36</v>
      </c>
      <c r="O10" s="138" t="s">
        <v>36</v>
      </c>
      <c r="P10" s="285">
        <v>12</v>
      </c>
      <c r="Q10" s="20">
        <v>40</v>
      </c>
      <c r="R10" s="287">
        <v>1100</v>
      </c>
      <c r="S10" s="285">
        <v>16</v>
      </c>
      <c r="T10" s="20">
        <v>48</v>
      </c>
      <c r="U10" s="287">
        <v>2100</v>
      </c>
      <c r="V10" s="285">
        <v>20</v>
      </c>
      <c r="W10" s="20">
        <v>56</v>
      </c>
      <c r="X10" s="287">
        <v>100</v>
      </c>
      <c r="Y10" s="285">
        <v>20</v>
      </c>
      <c r="Z10" s="20">
        <v>64</v>
      </c>
      <c r="AA10" s="287">
        <v>100</v>
      </c>
    </row>
    <row r="11" spans="1:27">
      <c r="A11" s="136">
        <v>7</v>
      </c>
      <c r="B11" s="272" t="s">
        <v>33</v>
      </c>
      <c r="C11" s="245"/>
      <c r="D11" s="290" t="s">
        <v>36</v>
      </c>
      <c r="E11" s="32" t="s">
        <v>36</v>
      </c>
      <c r="F11" s="291" t="s">
        <v>36</v>
      </c>
      <c r="G11" s="290" t="s">
        <v>36</v>
      </c>
      <c r="H11" s="32" t="s">
        <v>36</v>
      </c>
      <c r="I11" s="138" t="s">
        <v>36</v>
      </c>
      <c r="J11" s="290" t="s">
        <v>36</v>
      </c>
      <c r="K11" s="32" t="s">
        <v>36</v>
      </c>
      <c r="L11" s="138" t="s">
        <v>36</v>
      </c>
      <c r="M11" s="290" t="s">
        <v>36</v>
      </c>
      <c r="N11" s="32" t="s">
        <v>36</v>
      </c>
      <c r="O11" s="138" t="s">
        <v>36</v>
      </c>
      <c r="P11" s="290" t="s">
        <v>36</v>
      </c>
      <c r="Q11" s="32" t="s">
        <v>36</v>
      </c>
      <c r="R11" s="138" t="s">
        <v>36</v>
      </c>
      <c r="S11" s="290" t="s">
        <v>36</v>
      </c>
      <c r="T11" s="32" t="s">
        <v>36</v>
      </c>
      <c r="U11" s="138" t="s">
        <v>36</v>
      </c>
      <c r="V11" s="285">
        <v>20</v>
      </c>
      <c r="W11" s="20">
        <v>56</v>
      </c>
      <c r="X11" s="287">
        <v>4100</v>
      </c>
      <c r="Y11" s="285">
        <v>20</v>
      </c>
      <c r="Z11" s="20">
        <v>64</v>
      </c>
      <c r="AA11" s="287">
        <v>100</v>
      </c>
    </row>
    <row r="12" spans="1:27">
      <c r="A12" s="136">
        <v>8</v>
      </c>
      <c r="B12" s="272" t="s">
        <v>34</v>
      </c>
      <c r="C12" s="245"/>
      <c r="D12" s="290" t="s">
        <v>36</v>
      </c>
      <c r="E12" s="32" t="s">
        <v>36</v>
      </c>
      <c r="F12" s="291" t="s">
        <v>36</v>
      </c>
      <c r="G12" s="290" t="s">
        <v>36</v>
      </c>
      <c r="H12" s="32" t="s">
        <v>36</v>
      </c>
      <c r="I12" s="138" t="s">
        <v>36</v>
      </c>
      <c r="J12" s="290" t="s">
        <v>36</v>
      </c>
      <c r="K12" s="32" t="s">
        <v>36</v>
      </c>
      <c r="L12" s="138" t="s">
        <v>36</v>
      </c>
      <c r="M12" s="290" t="s">
        <v>36</v>
      </c>
      <c r="N12" s="32" t="s">
        <v>36</v>
      </c>
      <c r="O12" s="138" t="s">
        <v>36</v>
      </c>
      <c r="P12" s="290" t="s">
        <v>36</v>
      </c>
      <c r="Q12" s="32" t="s">
        <v>36</v>
      </c>
      <c r="R12" s="138" t="s">
        <v>36</v>
      </c>
      <c r="S12" s="290" t="s">
        <v>36</v>
      </c>
      <c r="T12" s="32" t="s">
        <v>36</v>
      </c>
      <c r="U12" s="138" t="s">
        <v>36</v>
      </c>
      <c r="V12" s="290" t="s">
        <v>36</v>
      </c>
      <c r="W12" s="32" t="s">
        <v>36</v>
      </c>
      <c r="X12" s="138" t="s">
        <v>36</v>
      </c>
      <c r="Y12" s="285">
        <v>20</v>
      </c>
      <c r="Z12" s="20">
        <v>64</v>
      </c>
      <c r="AA12" s="287">
        <v>100</v>
      </c>
    </row>
    <row r="13" spans="1:27">
      <c r="A13" s="136">
        <v>9</v>
      </c>
      <c r="B13" s="272" t="s">
        <v>35</v>
      </c>
      <c r="C13" s="245"/>
      <c r="D13" s="290" t="s">
        <v>36</v>
      </c>
      <c r="E13" s="32" t="s">
        <v>36</v>
      </c>
      <c r="F13" s="291" t="s">
        <v>36</v>
      </c>
      <c r="G13" s="290" t="s">
        <v>36</v>
      </c>
      <c r="H13" s="32" t="s">
        <v>36</v>
      </c>
      <c r="I13" s="138" t="s">
        <v>36</v>
      </c>
      <c r="J13" s="290" t="s">
        <v>36</v>
      </c>
      <c r="K13" s="32" t="s">
        <v>36</v>
      </c>
      <c r="L13" s="138" t="s">
        <v>36</v>
      </c>
      <c r="M13" s="290" t="s">
        <v>36</v>
      </c>
      <c r="N13" s="32" t="s">
        <v>36</v>
      </c>
      <c r="O13" s="138" t="s">
        <v>36</v>
      </c>
      <c r="P13" s="290" t="s">
        <v>36</v>
      </c>
      <c r="Q13" s="32" t="s">
        <v>36</v>
      </c>
      <c r="R13" s="138" t="s">
        <v>36</v>
      </c>
      <c r="S13" s="290" t="s">
        <v>36</v>
      </c>
      <c r="T13" s="32" t="s">
        <v>36</v>
      </c>
      <c r="U13" s="138" t="s">
        <v>36</v>
      </c>
      <c r="V13" s="290" t="s">
        <v>36</v>
      </c>
      <c r="W13" s="32" t="s">
        <v>36</v>
      </c>
      <c r="X13" s="138" t="s">
        <v>36</v>
      </c>
      <c r="Y13" s="285">
        <v>20</v>
      </c>
      <c r="Z13" s="20">
        <v>64</v>
      </c>
      <c r="AA13" s="287">
        <v>8100</v>
      </c>
    </row>
    <row r="14" spans="1:27">
      <c r="A14" s="136">
        <v>10</v>
      </c>
      <c r="B14" s="272" t="s">
        <v>317</v>
      </c>
      <c r="C14" s="245"/>
      <c r="D14" s="285">
        <v>2</v>
      </c>
      <c r="E14" s="20">
        <v>4</v>
      </c>
      <c r="F14" s="286">
        <v>50</v>
      </c>
      <c r="G14" s="285">
        <v>2</v>
      </c>
      <c r="H14" s="20">
        <v>4</v>
      </c>
      <c r="I14" s="287">
        <v>50</v>
      </c>
      <c r="J14" s="285">
        <v>2</v>
      </c>
      <c r="K14" s="20">
        <v>4</v>
      </c>
      <c r="L14" s="287">
        <v>50</v>
      </c>
      <c r="M14" s="285">
        <v>2</v>
      </c>
      <c r="N14" s="20">
        <v>4</v>
      </c>
      <c r="O14" s="287">
        <v>50</v>
      </c>
      <c r="P14" s="285">
        <v>4</v>
      </c>
      <c r="Q14" s="20">
        <v>8</v>
      </c>
      <c r="R14" s="287">
        <v>50</v>
      </c>
      <c r="S14" s="285">
        <v>4</v>
      </c>
      <c r="T14" s="20">
        <v>8</v>
      </c>
      <c r="U14" s="287">
        <v>50</v>
      </c>
      <c r="V14" s="285">
        <v>4</v>
      </c>
      <c r="W14" s="20">
        <v>8</v>
      </c>
      <c r="X14" s="287">
        <v>50</v>
      </c>
      <c r="Y14" s="285">
        <v>4</v>
      </c>
      <c r="Z14" s="20">
        <v>8</v>
      </c>
      <c r="AA14" s="287">
        <v>50</v>
      </c>
    </row>
    <row r="15" spans="1:27">
      <c r="A15" s="136">
        <v>11</v>
      </c>
      <c r="B15" s="272" t="s">
        <v>340</v>
      </c>
      <c r="C15" s="245"/>
      <c r="D15" s="285">
        <v>2</v>
      </c>
      <c r="E15" s="20">
        <v>4</v>
      </c>
      <c r="F15" s="286">
        <v>450</v>
      </c>
      <c r="G15" s="285">
        <v>2</v>
      </c>
      <c r="H15" s="20">
        <v>4</v>
      </c>
      <c r="I15" s="287">
        <v>550</v>
      </c>
      <c r="J15" s="285">
        <v>2</v>
      </c>
      <c r="K15" s="20">
        <v>4</v>
      </c>
      <c r="L15" s="287">
        <v>650</v>
      </c>
      <c r="M15" s="285">
        <v>2</v>
      </c>
      <c r="N15" s="20">
        <v>4</v>
      </c>
      <c r="O15" s="287">
        <v>850</v>
      </c>
      <c r="P15" s="285">
        <v>4</v>
      </c>
      <c r="Q15" s="20">
        <v>8</v>
      </c>
      <c r="R15" s="287">
        <v>1150</v>
      </c>
      <c r="S15" s="285">
        <v>4</v>
      </c>
      <c r="T15" s="20">
        <v>8</v>
      </c>
      <c r="U15" s="287">
        <v>2150</v>
      </c>
      <c r="V15" s="285">
        <v>4</v>
      </c>
      <c r="W15" s="20">
        <v>8</v>
      </c>
      <c r="X15" s="287">
        <v>4150</v>
      </c>
      <c r="Y15" s="285">
        <v>4</v>
      </c>
      <c r="Z15" s="20">
        <v>8</v>
      </c>
      <c r="AA15" s="287">
        <v>8150</v>
      </c>
    </row>
    <row r="16" spans="1:27">
      <c r="A16" s="136">
        <v>12</v>
      </c>
      <c r="B16" s="272" t="s">
        <v>319</v>
      </c>
      <c r="C16" s="245"/>
      <c r="D16" s="285">
        <v>2</v>
      </c>
      <c r="E16" s="20">
        <v>2</v>
      </c>
      <c r="F16" s="286">
        <v>50</v>
      </c>
      <c r="G16" s="285">
        <v>2</v>
      </c>
      <c r="H16" s="20">
        <v>2</v>
      </c>
      <c r="I16" s="287">
        <v>100</v>
      </c>
      <c r="J16" s="285">
        <v>2</v>
      </c>
      <c r="K16" s="20">
        <v>2</v>
      </c>
      <c r="L16" s="287">
        <v>150</v>
      </c>
      <c r="M16" s="285">
        <v>2</v>
      </c>
      <c r="N16" s="20">
        <v>2</v>
      </c>
      <c r="O16" s="287">
        <v>300</v>
      </c>
      <c r="P16" s="285">
        <v>4</v>
      </c>
      <c r="Q16" s="20">
        <v>8</v>
      </c>
      <c r="R16" s="287">
        <v>1500</v>
      </c>
      <c r="S16" s="285">
        <v>4</v>
      </c>
      <c r="T16" s="20">
        <v>8</v>
      </c>
      <c r="U16" s="287">
        <v>3000</v>
      </c>
      <c r="V16" s="285">
        <v>4</v>
      </c>
      <c r="W16" s="20">
        <v>8</v>
      </c>
      <c r="X16" s="287">
        <v>7500</v>
      </c>
      <c r="Y16" s="285">
        <v>4</v>
      </c>
      <c r="Z16" s="20">
        <v>8</v>
      </c>
      <c r="AA16" s="287">
        <v>15000</v>
      </c>
    </row>
    <row r="17" spans="1:27" ht="15.75" thickBot="1">
      <c r="A17" s="19">
        <v>13</v>
      </c>
      <c r="B17" s="278" t="s">
        <v>320</v>
      </c>
      <c r="C17" s="18"/>
      <c r="D17" s="275">
        <v>2</v>
      </c>
      <c r="E17" s="298">
        <v>2</v>
      </c>
      <c r="F17" s="299">
        <v>50</v>
      </c>
      <c r="G17" s="275">
        <v>2</v>
      </c>
      <c r="H17" s="298">
        <v>2</v>
      </c>
      <c r="I17" s="276">
        <v>100</v>
      </c>
      <c r="J17" s="275">
        <v>2</v>
      </c>
      <c r="K17" s="298">
        <v>2</v>
      </c>
      <c r="L17" s="276">
        <v>150</v>
      </c>
      <c r="M17" s="275">
        <v>2</v>
      </c>
      <c r="N17" s="298">
        <v>2</v>
      </c>
      <c r="O17" s="276">
        <v>300</v>
      </c>
      <c r="P17" s="275">
        <v>4</v>
      </c>
      <c r="Q17" s="298">
        <v>8</v>
      </c>
      <c r="R17" s="276">
        <v>1500</v>
      </c>
      <c r="S17" s="275">
        <v>4</v>
      </c>
      <c r="T17" s="298">
        <v>8</v>
      </c>
      <c r="U17" s="276">
        <v>3000</v>
      </c>
      <c r="V17" s="275">
        <v>4</v>
      </c>
      <c r="W17" s="298">
        <v>8</v>
      </c>
      <c r="X17" s="276">
        <v>7500</v>
      </c>
      <c r="Y17" s="275">
        <v>4</v>
      </c>
      <c r="Z17" s="298">
        <v>8</v>
      </c>
      <c r="AA17" s="276">
        <v>15000</v>
      </c>
    </row>
    <row r="18" spans="1:27">
      <c r="A18" s="916"/>
      <c r="B18" s="917"/>
      <c r="C18" s="917"/>
      <c r="D18" s="917"/>
      <c r="E18" s="917"/>
      <c r="F18" s="917"/>
      <c r="G18" s="917"/>
      <c r="H18" s="917"/>
      <c r="I18" s="917"/>
      <c r="J18" s="917"/>
      <c r="K18" s="917"/>
      <c r="L18" s="917"/>
      <c r="M18" s="917"/>
      <c r="N18" s="917"/>
      <c r="O18" s="917"/>
      <c r="P18" s="917"/>
      <c r="Q18" s="917"/>
      <c r="R18" s="917"/>
      <c r="S18" s="917"/>
      <c r="T18" s="917"/>
      <c r="U18" s="917"/>
      <c r="V18" s="917"/>
      <c r="W18" s="917"/>
      <c r="X18" s="917"/>
      <c r="Y18" s="917"/>
      <c r="Z18" s="917"/>
      <c r="AA18" s="918"/>
    </row>
    <row r="19" spans="1:27" ht="15.75" thickBot="1">
      <c r="A19" s="912"/>
      <c r="B19" s="913"/>
      <c r="C19" s="913"/>
      <c r="D19" s="913"/>
      <c r="E19" s="913"/>
      <c r="F19" s="913"/>
      <c r="G19" s="913"/>
      <c r="H19" s="913"/>
      <c r="I19" s="913"/>
      <c r="J19" s="913"/>
      <c r="K19" s="913"/>
      <c r="L19" s="913"/>
      <c r="M19" s="913"/>
      <c r="N19" s="913"/>
      <c r="O19" s="913"/>
      <c r="P19" s="913"/>
      <c r="Q19" s="913"/>
      <c r="R19" s="913"/>
      <c r="S19" s="913"/>
      <c r="T19" s="913"/>
      <c r="U19" s="913"/>
      <c r="V19" s="913"/>
      <c r="W19" s="913"/>
      <c r="X19" s="913"/>
      <c r="Y19" s="913"/>
      <c r="Z19" s="913"/>
      <c r="AA19" s="914"/>
    </row>
    <row r="20" spans="1:27" ht="16.5" thickBot="1">
      <c r="A20" s="799" t="s">
        <v>339</v>
      </c>
      <c r="B20" s="800"/>
      <c r="C20" s="800"/>
      <c r="D20" s="800"/>
      <c r="E20" s="800"/>
      <c r="F20" s="800"/>
      <c r="G20" s="800"/>
      <c r="H20" s="800"/>
      <c r="I20" s="800"/>
      <c r="J20" s="800"/>
      <c r="K20" s="800"/>
      <c r="L20" s="800"/>
      <c r="M20" s="800"/>
      <c r="N20" s="800"/>
      <c r="O20" s="800"/>
      <c r="P20" s="800"/>
      <c r="Q20" s="800"/>
      <c r="R20" s="800"/>
      <c r="S20" s="800"/>
      <c r="T20" s="800"/>
      <c r="U20" s="800"/>
      <c r="V20" s="800"/>
      <c r="W20" s="800"/>
      <c r="X20" s="800"/>
      <c r="Y20" s="800"/>
      <c r="Z20" s="800"/>
      <c r="AA20" s="801"/>
    </row>
    <row r="21" spans="1:27" ht="15.75" thickBot="1">
      <c r="A21" s="887" t="s">
        <v>0</v>
      </c>
      <c r="B21" s="887" t="s">
        <v>30</v>
      </c>
      <c r="C21" s="239"/>
      <c r="D21" s="885" t="s">
        <v>6</v>
      </c>
      <c r="E21" s="825"/>
      <c r="F21" s="825"/>
      <c r="G21" s="825"/>
      <c r="H21" s="825"/>
      <c r="I21" s="825"/>
      <c r="J21" s="825"/>
      <c r="K21" s="825"/>
      <c r="L21" s="825"/>
      <c r="M21" s="825"/>
      <c r="N21" s="825"/>
      <c r="O21" s="825"/>
      <c r="P21" s="825"/>
      <c r="Q21" s="825"/>
      <c r="R21" s="825"/>
      <c r="S21" s="825"/>
      <c r="T21" s="825"/>
      <c r="U21" s="825"/>
      <c r="V21" s="825"/>
      <c r="W21" s="825"/>
      <c r="X21" s="825"/>
      <c r="Y21" s="825"/>
      <c r="Z21" s="825"/>
      <c r="AA21" s="826"/>
    </row>
    <row r="22" spans="1:27" ht="15.75" thickBot="1">
      <c r="A22" s="888"/>
      <c r="B22" s="888"/>
      <c r="C22" s="297"/>
      <c r="D22" s="862" t="s">
        <v>7</v>
      </c>
      <c r="E22" s="828"/>
      <c r="F22" s="829"/>
      <c r="G22" s="827" t="s">
        <v>8</v>
      </c>
      <c r="H22" s="828"/>
      <c r="I22" s="886"/>
      <c r="J22" s="862" t="s">
        <v>9</v>
      </c>
      <c r="K22" s="828"/>
      <c r="L22" s="829"/>
      <c r="M22" s="827" t="s">
        <v>19</v>
      </c>
      <c r="N22" s="828"/>
      <c r="O22" s="886"/>
      <c r="P22" s="862" t="s">
        <v>10</v>
      </c>
      <c r="Q22" s="828"/>
      <c r="R22" s="829"/>
      <c r="S22" s="827" t="s">
        <v>11</v>
      </c>
      <c r="T22" s="828"/>
      <c r="U22" s="886"/>
      <c r="V22" s="862" t="s">
        <v>12</v>
      </c>
      <c r="W22" s="828"/>
      <c r="X22" s="829"/>
      <c r="Y22" s="827" t="s">
        <v>13</v>
      </c>
      <c r="Z22" s="828"/>
      <c r="AA22" s="829"/>
    </row>
    <row r="23" spans="1:27" ht="30.75" thickBot="1">
      <c r="A23" s="919"/>
      <c r="B23" s="919"/>
      <c r="C23" s="309"/>
      <c r="D23" s="295" t="s">
        <v>24</v>
      </c>
      <c r="E23" s="293" t="s">
        <v>25</v>
      </c>
      <c r="F23" s="294" t="s">
        <v>26</v>
      </c>
      <c r="G23" s="296" t="s">
        <v>24</v>
      </c>
      <c r="H23" s="293" t="s">
        <v>25</v>
      </c>
      <c r="I23" s="24" t="s">
        <v>26</v>
      </c>
      <c r="J23" s="295" t="s">
        <v>24</v>
      </c>
      <c r="K23" s="293" t="s">
        <v>25</v>
      </c>
      <c r="L23" s="294" t="s">
        <v>26</v>
      </c>
      <c r="M23" s="296" t="s">
        <v>24</v>
      </c>
      <c r="N23" s="293" t="s">
        <v>25</v>
      </c>
      <c r="O23" s="24" t="s">
        <v>26</v>
      </c>
      <c r="P23" s="295" t="s">
        <v>24</v>
      </c>
      <c r="Q23" s="293" t="s">
        <v>25</v>
      </c>
      <c r="R23" s="294" t="s">
        <v>26</v>
      </c>
      <c r="S23" s="296" t="s">
        <v>24</v>
      </c>
      <c r="T23" s="293" t="s">
        <v>25</v>
      </c>
      <c r="U23" s="24" t="s">
        <v>26</v>
      </c>
      <c r="V23" s="295" t="s">
        <v>24</v>
      </c>
      <c r="W23" s="293" t="s">
        <v>25</v>
      </c>
      <c r="X23" s="294" t="s">
        <v>26</v>
      </c>
      <c r="Y23" s="296" t="s">
        <v>24</v>
      </c>
      <c r="Z23" s="293" t="s">
        <v>25</v>
      </c>
      <c r="AA23" s="294" t="s">
        <v>26</v>
      </c>
    </row>
    <row r="24" spans="1:27">
      <c r="A24" s="56">
        <v>1</v>
      </c>
      <c r="B24" s="271" t="s">
        <v>29</v>
      </c>
      <c r="C24" s="304"/>
      <c r="D24" s="305">
        <v>2</v>
      </c>
      <c r="E24" s="306">
        <v>4</v>
      </c>
      <c r="F24" s="307">
        <v>300</v>
      </c>
      <c r="G24" s="305">
        <v>4</v>
      </c>
      <c r="H24" s="306">
        <v>6</v>
      </c>
      <c r="I24" s="308">
        <v>300</v>
      </c>
      <c r="J24" s="305">
        <v>4</v>
      </c>
      <c r="K24" s="306">
        <v>8</v>
      </c>
      <c r="L24" s="308">
        <v>600</v>
      </c>
      <c r="M24" s="305">
        <v>6</v>
      </c>
      <c r="N24" s="306">
        <v>12</v>
      </c>
      <c r="O24" s="308">
        <v>600</v>
      </c>
      <c r="P24" s="305">
        <v>8</v>
      </c>
      <c r="Q24" s="306">
        <v>16</v>
      </c>
      <c r="R24" s="308">
        <v>900</v>
      </c>
      <c r="S24" s="305">
        <v>8</v>
      </c>
      <c r="T24" s="306">
        <v>20</v>
      </c>
      <c r="U24" s="308">
        <v>1200</v>
      </c>
      <c r="V24" s="305">
        <v>12</v>
      </c>
      <c r="W24" s="306">
        <v>24</v>
      </c>
      <c r="X24" s="308">
        <v>1500</v>
      </c>
      <c r="Y24" s="305">
        <v>16</v>
      </c>
      <c r="Z24" s="306">
        <v>32</v>
      </c>
      <c r="AA24" s="308">
        <v>1500</v>
      </c>
    </row>
    <row r="25" spans="1:27">
      <c r="A25" s="136">
        <v>2</v>
      </c>
      <c r="B25" s="272" t="s">
        <v>318</v>
      </c>
      <c r="C25" s="245"/>
      <c r="D25" s="285">
        <v>2</v>
      </c>
      <c r="E25" s="20">
        <v>4</v>
      </c>
      <c r="F25" s="286">
        <v>450</v>
      </c>
      <c r="G25" s="285">
        <v>2</v>
      </c>
      <c r="H25" s="20">
        <v>4</v>
      </c>
      <c r="I25" s="287">
        <v>550</v>
      </c>
      <c r="J25" s="285">
        <v>2</v>
      </c>
      <c r="K25" s="20">
        <v>4</v>
      </c>
      <c r="L25" s="287">
        <v>650</v>
      </c>
      <c r="M25" s="285">
        <v>2</v>
      </c>
      <c r="N25" s="20">
        <v>4</v>
      </c>
      <c r="O25" s="287">
        <v>850</v>
      </c>
      <c r="P25" s="285">
        <v>4</v>
      </c>
      <c r="Q25" s="20">
        <v>8</v>
      </c>
      <c r="R25" s="287">
        <v>1150</v>
      </c>
      <c r="S25" s="285">
        <v>4</v>
      </c>
      <c r="T25" s="20">
        <v>8</v>
      </c>
      <c r="U25" s="287">
        <v>2150</v>
      </c>
      <c r="V25" s="285">
        <v>4</v>
      </c>
      <c r="W25" s="20">
        <v>8</v>
      </c>
      <c r="X25" s="287">
        <v>4150</v>
      </c>
      <c r="Y25" s="285">
        <v>4</v>
      </c>
      <c r="Z25" s="20">
        <v>8</v>
      </c>
      <c r="AA25" s="287">
        <v>8150</v>
      </c>
    </row>
    <row r="26" spans="1:27" ht="15.75" thickBot="1">
      <c r="A26" s="19">
        <v>3</v>
      </c>
      <c r="B26" s="278" t="s">
        <v>320</v>
      </c>
      <c r="C26" s="18"/>
      <c r="D26" s="275">
        <v>2</v>
      </c>
      <c r="E26" s="298">
        <v>2</v>
      </c>
      <c r="F26" s="299">
        <v>50</v>
      </c>
      <c r="G26" s="275">
        <v>2</v>
      </c>
      <c r="H26" s="298">
        <v>2</v>
      </c>
      <c r="I26" s="276">
        <v>100</v>
      </c>
      <c r="J26" s="275">
        <v>2</v>
      </c>
      <c r="K26" s="298">
        <v>2</v>
      </c>
      <c r="L26" s="276">
        <v>150</v>
      </c>
      <c r="M26" s="275">
        <v>2</v>
      </c>
      <c r="N26" s="298">
        <v>2</v>
      </c>
      <c r="O26" s="276">
        <v>300</v>
      </c>
      <c r="P26" s="275">
        <v>4</v>
      </c>
      <c r="Q26" s="298">
        <v>8</v>
      </c>
      <c r="R26" s="276">
        <v>1500</v>
      </c>
      <c r="S26" s="275">
        <v>4</v>
      </c>
      <c r="T26" s="298">
        <v>8</v>
      </c>
      <c r="U26" s="276">
        <v>3000</v>
      </c>
      <c r="V26" s="275">
        <v>4</v>
      </c>
      <c r="W26" s="298">
        <v>8</v>
      </c>
      <c r="X26" s="276">
        <v>7500</v>
      </c>
      <c r="Y26" s="275">
        <v>4</v>
      </c>
      <c r="Z26" s="298">
        <v>8</v>
      </c>
      <c r="AA26" s="276">
        <v>15000</v>
      </c>
    </row>
    <row r="27" spans="1:27">
      <c r="A27" s="908"/>
      <c r="B27" s="909"/>
      <c r="C27" s="909"/>
      <c r="D27" s="909"/>
      <c r="E27" s="909"/>
      <c r="F27" s="909"/>
      <c r="G27" s="909"/>
      <c r="H27" s="909"/>
      <c r="I27" s="909"/>
      <c r="J27" s="909"/>
      <c r="K27" s="909"/>
      <c r="L27" s="909"/>
      <c r="M27" s="909"/>
      <c r="N27" s="909"/>
      <c r="O27" s="909"/>
      <c r="P27" s="909"/>
      <c r="Q27" s="909"/>
      <c r="R27" s="909"/>
      <c r="S27" s="909"/>
      <c r="T27" s="909"/>
      <c r="U27" s="909"/>
      <c r="V27" s="909"/>
      <c r="W27" s="909"/>
      <c r="X27" s="909"/>
      <c r="Y27" s="909"/>
      <c r="Z27" s="909"/>
      <c r="AA27" s="910"/>
    </row>
    <row r="28" spans="1:27" ht="15.75" thickBot="1">
      <c r="A28" s="908"/>
      <c r="B28" s="909"/>
      <c r="C28" s="909"/>
      <c r="D28" s="909"/>
      <c r="E28" s="909"/>
      <c r="F28" s="909"/>
      <c r="G28" s="909"/>
      <c r="H28" s="909"/>
      <c r="I28" s="909"/>
      <c r="J28" s="909"/>
      <c r="K28" s="909"/>
      <c r="L28" s="909"/>
      <c r="M28" s="909"/>
      <c r="N28" s="909"/>
      <c r="O28" s="909"/>
      <c r="P28" s="909"/>
      <c r="Q28" s="909"/>
      <c r="R28" s="909"/>
      <c r="S28" s="909"/>
      <c r="T28" s="909"/>
      <c r="U28" s="909"/>
      <c r="V28" s="909"/>
      <c r="W28" s="909"/>
      <c r="X28" s="909"/>
      <c r="Y28" s="909"/>
      <c r="Z28" s="909"/>
      <c r="AA28" s="910"/>
    </row>
    <row r="29" spans="1:27" ht="16.5" thickBot="1">
      <c r="A29" s="799" t="s">
        <v>341</v>
      </c>
      <c r="B29" s="800"/>
      <c r="C29" s="800"/>
      <c r="D29" s="800"/>
      <c r="E29" s="800"/>
      <c r="F29" s="800"/>
      <c r="G29" s="800"/>
      <c r="H29" s="800"/>
      <c r="I29" s="800"/>
      <c r="J29" s="800"/>
      <c r="K29" s="800"/>
      <c r="L29" s="800"/>
      <c r="M29" s="800"/>
      <c r="N29" s="800"/>
      <c r="O29" s="800"/>
      <c r="P29" s="800"/>
      <c r="Q29" s="800"/>
      <c r="R29" s="800"/>
      <c r="S29" s="801"/>
      <c r="T29" s="909"/>
      <c r="U29" s="909"/>
      <c r="V29" s="909"/>
      <c r="W29" s="909"/>
      <c r="X29" s="909"/>
      <c r="Y29" s="909"/>
      <c r="Z29" s="909"/>
      <c r="AA29" s="910"/>
    </row>
    <row r="30" spans="1:27" ht="15.75" customHeight="1" thickBot="1">
      <c r="A30" s="887" t="s">
        <v>0</v>
      </c>
      <c r="B30" s="887" t="s">
        <v>30</v>
      </c>
      <c r="C30" s="239"/>
      <c r="D30" s="885" t="s">
        <v>6</v>
      </c>
      <c r="E30" s="825"/>
      <c r="F30" s="825"/>
      <c r="G30" s="825"/>
      <c r="H30" s="825"/>
      <c r="I30" s="825"/>
      <c r="J30" s="825"/>
      <c r="K30" s="825"/>
      <c r="L30" s="825"/>
      <c r="M30" s="825"/>
      <c r="N30" s="825"/>
      <c r="O30" s="825"/>
      <c r="P30" s="825"/>
      <c r="Q30" s="825"/>
      <c r="R30" s="825"/>
      <c r="S30" s="826"/>
      <c r="T30" s="909"/>
      <c r="U30" s="909"/>
      <c r="V30" s="909"/>
      <c r="W30" s="909"/>
      <c r="X30" s="909"/>
      <c r="Y30" s="909"/>
      <c r="Z30" s="909"/>
      <c r="AA30" s="910"/>
    </row>
    <row r="31" spans="1:27" ht="15.75" thickBot="1">
      <c r="A31" s="888"/>
      <c r="B31" s="888"/>
      <c r="C31" s="243">
        <v>0</v>
      </c>
      <c r="D31" s="889" t="s">
        <v>7</v>
      </c>
      <c r="E31" s="890"/>
      <c r="F31" s="889" t="s">
        <v>8</v>
      </c>
      <c r="G31" s="890"/>
      <c r="H31" s="889" t="s">
        <v>9</v>
      </c>
      <c r="I31" s="890"/>
      <c r="J31" s="889" t="s">
        <v>19</v>
      </c>
      <c r="K31" s="891"/>
      <c r="L31" s="889" t="s">
        <v>10</v>
      </c>
      <c r="M31" s="890"/>
      <c r="N31" s="889" t="s">
        <v>11</v>
      </c>
      <c r="O31" s="890"/>
      <c r="P31" s="889" t="s">
        <v>12</v>
      </c>
      <c r="Q31" s="890"/>
      <c r="R31" s="889" t="s">
        <v>13</v>
      </c>
      <c r="S31" s="890"/>
      <c r="T31" s="909"/>
      <c r="U31" s="909"/>
      <c r="V31" s="909"/>
      <c r="W31" s="909"/>
      <c r="X31" s="909"/>
      <c r="Y31" s="909"/>
      <c r="Z31" s="909"/>
      <c r="AA31" s="910"/>
    </row>
    <row r="32" spans="1:27">
      <c r="A32" s="135">
        <v>1</v>
      </c>
      <c r="B32" s="277" t="s">
        <v>27</v>
      </c>
      <c r="C32" s="135">
        <v>0</v>
      </c>
      <c r="D32" s="462">
        <f>G71+(D5-1)*G72+(E5-1)*G73+(F5/50)*G74</f>
        <v>21392</v>
      </c>
      <c r="E32" s="878"/>
      <c r="F32" s="462">
        <f>G71+(G5-1)*G72+(H5-1)*G73+(I5/50)*G74</f>
        <v>31944</v>
      </c>
      <c r="G32" s="878"/>
      <c r="H32" s="462">
        <f>G71+(J5-1)*G72+(K5-1)*G73+(L5/50)*G74</f>
        <v>40970</v>
      </c>
      <c r="I32" s="878"/>
      <c r="J32" s="462">
        <f>G71+(M5-1)*G72+(N5-1)*G73+(O5/50)*G74</f>
        <v>48430</v>
      </c>
      <c r="K32" s="878"/>
      <c r="L32" s="462">
        <f>G71+(P5-1)*G72+(Q5-1)*G73+(R5/50)*G74</f>
        <v>58912</v>
      </c>
      <c r="M32" s="878"/>
      <c r="N32" s="462">
        <f>G71+(S5-1)*G72+(T5-1)*G73+(U5/50)*G74</f>
        <v>76854</v>
      </c>
      <c r="O32" s="878"/>
      <c r="P32" s="462">
        <f>G71+(V5-1)*G72+(W5-1)*G73+(X5/50)*G74</f>
        <v>94796</v>
      </c>
      <c r="Q32" s="878"/>
      <c r="R32" s="462">
        <f>G71+(Y5-1)*G72+(Z5-1)*G73+(AA5/50)*G74</f>
        <v>136284</v>
      </c>
      <c r="S32" s="463"/>
      <c r="T32" s="909"/>
      <c r="U32" s="909"/>
      <c r="V32" s="909"/>
      <c r="W32" s="909"/>
      <c r="X32" s="909"/>
      <c r="Y32" s="909"/>
      <c r="Z32" s="909"/>
      <c r="AA32" s="910"/>
    </row>
    <row r="33" spans="1:27">
      <c r="A33" s="136">
        <v>2</v>
      </c>
      <c r="B33" s="272" t="s">
        <v>28</v>
      </c>
      <c r="C33" s="136">
        <v>0</v>
      </c>
      <c r="D33" s="879">
        <f>G71+(D6-1)*G72+(E6-1)*G73+(F6/50)*G74</f>
        <v>13114</v>
      </c>
      <c r="E33" s="880"/>
      <c r="F33" s="879">
        <f>G71+(G6-1)*G72+(H6-1)*G73+(I6/50)*G74</f>
        <v>18390</v>
      </c>
      <c r="G33" s="880"/>
      <c r="H33" s="879">
        <f>G71+(J6-1)*G72+(K6-1)*G73+(L6/50)*G74</f>
        <v>24414</v>
      </c>
      <c r="I33" s="880"/>
      <c r="J33" s="879">
        <f>G71+(M6-1)*G72+(N6-1)*G73+(O6/50)*G74</f>
        <v>28144</v>
      </c>
      <c r="K33" s="880"/>
      <c r="L33" s="879">
        <f>G71+(P6-1)*G72+(Q6-1)*G73+(R6/50)*G74</f>
        <v>34896</v>
      </c>
      <c r="M33" s="880"/>
      <c r="N33" s="879">
        <f>G71+(S6-1)*G72+(T6-1)*G73+(U6/50)*G74</f>
        <v>45378</v>
      </c>
      <c r="O33" s="880"/>
      <c r="P33" s="879">
        <f>G71+(V6-1)*G72+(W6-1)*G73+(X6/50)*G74</f>
        <v>55860</v>
      </c>
      <c r="Q33" s="880"/>
      <c r="R33" s="879">
        <f>G71+(Y6-1)*G72+(Z6-1)*G73+(AA6/50)*G74</f>
        <v>76604</v>
      </c>
      <c r="S33" s="904"/>
      <c r="T33" s="909"/>
      <c r="U33" s="909"/>
      <c r="V33" s="909"/>
      <c r="W33" s="909"/>
      <c r="X33" s="909"/>
      <c r="Y33" s="909"/>
      <c r="Z33" s="909"/>
      <c r="AA33" s="910"/>
    </row>
    <row r="34" spans="1:27">
      <c r="A34" s="136">
        <v>3</v>
      </c>
      <c r="B34" s="272" t="s">
        <v>29</v>
      </c>
      <c r="C34" s="136">
        <v>0</v>
      </c>
      <c r="D34" s="879">
        <f>G71+(D7-1)*G72+(E7-1)*G73+(F7/50)*G74</f>
        <v>13882</v>
      </c>
      <c r="E34" s="880"/>
      <c r="F34" s="879">
        <f>G71+(G7-1)*G72+(H7-1)*G73+(I7/50)*G74</f>
        <v>16520</v>
      </c>
      <c r="G34" s="880"/>
      <c r="H34" s="879">
        <f>G71+(J7-1)*G72+(K7-1)*G73+(L7/50)*G74</f>
        <v>25950</v>
      </c>
      <c r="I34" s="880"/>
      <c r="J34" s="879">
        <f>G71+(M7-1)*G72+(N7-1)*G73+(O7/50)*G74</f>
        <v>28952</v>
      </c>
      <c r="K34" s="880"/>
      <c r="L34" s="879">
        <f>G71+(P7-1)*G72+(Q7-1)*G73+(R7/50)*G74</f>
        <v>41020</v>
      </c>
      <c r="M34" s="880"/>
      <c r="N34" s="879">
        <f>G71+(S7-1)*G72+(T7-1)*G73+(U7/50)*G74</f>
        <v>50814</v>
      </c>
      <c r="O34" s="880"/>
      <c r="P34" s="879">
        <f>G71+(V7-1)*G72+(W7-1)*G73+(X7/50)*G74</f>
        <v>65156</v>
      </c>
      <c r="Q34" s="880"/>
      <c r="R34" s="879">
        <f>G71+(Y7-1)*G72+(Z7-1)*G73+(AA7/50)*G74</f>
        <v>71160</v>
      </c>
      <c r="S34" s="904"/>
      <c r="T34" s="909"/>
      <c r="U34" s="909"/>
      <c r="V34" s="909"/>
      <c r="W34" s="909"/>
      <c r="X34" s="909"/>
      <c r="Y34" s="909"/>
      <c r="Z34" s="909"/>
      <c r="AA34" s="910"/>
    </row>
    <row r="35" spans="1:27">
      <c r="A35" s="136">
        <v>4</v>
      </c>
      <c r="B35" s="272" t="s">
        <v>316</v>
      </c>
      <c r="C35" s="136"/>
      <c r="D35" s="879">
        <f>G71+(D8-1)*G72+(E8-1)*G73+(F8/50)*G74</f>
        <v>7818</v>
      </c>
      <c r="E35" s="880"/>
      <c r="F35" s="879">
        <f>G71+(G8-1)*G72+(H8-1)*G73+(I8/50)*G74</f>
        <v>7818</v>
      </c>
      <c r="G35" s="880"/>
      <c r="H35" s="879">
        <f>G71+(J8-1)*G72+(K8-1)*G73+(L8/50)*G74</f>
        <v>7818</v>
      </c>
      <c r="I35" s="880"/>
      <c r="J35" s="879">
        <f>G71+(M8-1)*G72+(N8-1)*G73+(O8/50)*G74</f>
        <v>7818</v>
      </c>
      <c r="K35" s="880"/>
      <c r="L35" s="879">
        <f>G71+(P8-1)*G72+(Q8-1)*G73+(R8/50)*G74</f>
        <v>13822</v>
      </c>
      <c r="M35" s="880"/>
      <c r="N35" s="879">
        <f>G71+(S8-1)*G72+(T8-1)*G73+(U8/50)*G74</f>
        <v>13822</v>
      </c>
      <c r="O35" s="880"/>
      <c r="P35" s="879">
        <f>G71+(V8-1)*G72+(W8-1)*G73+(X8/50)*G74</f>
        <v>19826</v>
      </c>
      <c r="Q35" s="880"/>
      <c r="R35" s="879">
        <f>G71+(Y8-1)*G72+(Z8-1)*G73+(AA8/50)*G74</f>
        <v>25830</v>
      </c>
      <c r="S35" s="904"/>
      <c r="T35" s="909"/>
      <c r="U35" s="909"/>
      <c r="V35" s="909"/>
      <c r="W35" s="909"/>
      <c r="X35" s="909"/>
      <c r="Y35" s="909"/>
      <c r="Z35" s="909"/>
      <c r="AA35" s="910"/>
    </row>
    <row r="36" spans="1:27">
      <c r="A36" s="136">
        <v>5</v>
      </c>
      <c r="B36" s="272" t="s">
        <v>31</v>
      </c>
      <c r="C36" s="136">
        <v>0</v>
      </c>
      <c r="D36" s="879">
        <f>G71+(D9-1)*G72+(E9-1)*G73+(F9/50)*G74</f>
        <v>27366</v>
      </c>
      <c r="E36" s="880"/>
      <c r="F36" s="879">
        <f>G71+(G9-1)*G72+(H9-1)*G73+(I9/50)*G74</f>
        <v>34936</v>
      </c>
      <c r="G36" s="880"/>
      <c r="H36" s="879">
        <f>G71+(J9-1)*G72+(K9-1)*G73+(L9/50)*G74</f>
        <v>40870</v>
      </c>
      <c r="I36" s="880"/>
      <c r="J36" s="879">
        <f>G71+(M9-1)*G72+(N9-1)*G73+(O9/50)*G74</f>
        <v>54374</v>
      </c>
      <c r="K36" s="880"/>
      <c r="L36" s="879">
        <f>G71+(P9-1)*G72+(Q9-1)*G73+(R9/50)*G74</f>
        <v>25760</v>
      </c>
      <c r="M36" s="880"/>
      <c r="N36" s="879">
        <f>G71+(S9-1)*G72+(T9-1)*G73+(U9/50)*G74</f>
        <v>31764</v>
      </c>
      <c r="O36" s="880"/>
      <c r="P36" s="879">
        <f>G71+(V9-1)*G72+(W9-1)*G73+(X9/50)*G74</f>
        <v>37768</v>
      </c>
      <c r="Q36" s="880"/>
      <c r="R36" s="879">
        <f>G71+(Y9-1)*G72+(Z9-1)*G73+(AA9/50)*G74</f>
        <v>39224</v>
      </c>
      <c r="S36" s="904"/>
      <c r="T36" s="909"/>
      <c r="U36" s="909"/>
      <c r="V36" s="909"/>
      <c r="W36" s="909"/>
      <c r="X36" s="909"/>
      <c r="Y36" s="909"/>
      <c r="Z36" s="909"/>
      <c r="AA36" s="910"/>
    </row>
    <row r="37" spans="1:27">
      <c r="A37" s="136">
        <v>6</v>
      </c>
      <c r="B37" s="272" t="s">
        <v>32</v>
      </c>
      <c r="C37" s="136">
        <v>0</v>
      </c>
      <c r="D37" s="876" t="s">
        <v>36</v>
      </c>
      <c r="E37" s="877"/>
      <c r="F37" s="876" t="s">
        <v>36</v>
      </c>
      <c r="G37" s="877"/>
      <c r="H37" s="876" t="s">
        <v>36</v>
      </c>
      <c r="I37" s="877"/>
      <c r="J37" s="876" t="s">
        <v>36</v>
      </c>
      <c r="K37" s="877"/>
      <c r="L37" s="879">
        <f>G71+(P10-1)*G72+(Q10-1)*G73+(R10/50)*G74</f>
        <v>55980</v>
      </c>
      <c r="M37" s="880"/>
      <c r="N37" s="879">
        <f>G71+(S10-1)*G72+(T10-1)*G73+(U10/50)*G74</f>
        <v>92204</v>
      </c>
      <c r="O37" s="880"/>
      <c r="P37" s="879">
        <f>G71+(V10-1)*G72+(W10-1)*G73+(X10/50)*G74</f>
        <v>37768</v>
      </c>
      <c r="Q37" s="880"/>
      <c r="R37" s="879">
        <f>G71+(Y10-1)*G72+(Z10-1)*G73+(AA10/50)*G74</f>
        <v>39224</v>
      </c>
      <c r="S37" s="904"/>
      <c r="T37" s="909"/>
      <c r="U37" s="909"/>
      <c r="V37" s="909"/>
      <c r="W37" s="909"/>
      <c r="X37" s="909"/>
      <c r="Y37" s="909"/>
      <c r="Z37" s="909"/>
      <c r="AA37" s="910"/>
    </row>
    <row r="38" spans="1:27">
      <c r="A38" s="136">
        <v>7</v>
      </c>
      <c r="B38" s="272" t="s">
        <v>33</v>
      </c>
      <c r="C38" s="136">
        <v>0</v>
      </c>
      <c r="D38" s="876" t="s">
        <v>36</v>
      </c>
      <c r="E38" s="877"/>
      <c r="F38" s="876" t="s">
        <v>36</v>
      </c>
      <c r="G38" s="877"/>
      <c r="H38" s="876" t="s">
        <v>36</v>
      </c>
      <c r="I38" s="877"/>
      <c r="J38" s="876" t="s">
        <v>36</v>
      </c>
      <c r="K38" s="877"/>
      <c r="L38" s="876" t="s">
        <v>36</v>
      </c>
      <c r="M38" s="877"/>
      <c r="N38" s="876" t="s">
        <v>36</v>
      </c>
      <c r="O38" s="877"/>
      <c r="P38" s="879">
        <f>G71+(V11-1)*G72+(W11-1)*G73+(X11/50)*G74</f>
        <v>158648</v>
      </c>
      <c r="Q38" s="880"/>
      <c r="R38" s="879">
        <f>G71+(Y11-1)*G72+(Z11-1)*G73+(AA11/50)*G74</f>
        <v>39224</v>
      </c>
      <c r="S38" s="904"/>
      <c r="T38" s="909"/>
      <c r="U38" s="909"/>
      <c r="V38" s="909"/>
      <c r="W38" s="909"/>
      <c r="X38" s="909"/>
      <c r="Y38" s="909"/>
      <c r="Z38" s="909"/>
      <c r="AA38" s="910"/>
    </row>
    <row r="39" spans="1:27">
      <c r="A39" s="136">
        <v>8</v>
      </c>
      <c r="B39" s="272" t="s">
        <v>34</v>
      </c>
      <c r="C39" s="136">
        <v>0</v>
      </c>
      <c r="D39" s="876" t="s">
        <v>36</v>
      </c>
      <c r="E39" s="877"/>
      <c r="F39" s="876" t="s">
        <v>36</v>
      </c>
      <c r="G39" s="877"/>
      <c r="H39" s="876" t="s">
        <v>36</v>
      </c>
      <c r="I39" s="877"/>
      <c r="J39" s="876" t="s">
        <v>36</v>
      </c>
      <c r="K39" s="877"/>
      <c r="L39" s="876" t="s">
        <v>36</v>
      </c>
      <c r="M39" s="877"/>
      <c r="N39" s="876" t="s">
        <v>36</v>
      </c>
      <c r="O39" s="877"/>
      <c r="P39" s="876" t="s">
        <v>36</v>
      </c>
      <c r="Q39" s="877"/>
      <c r="R39" s="879">
        <f>G71+(Y12-1)*G72+(Z12-1)*G73+(AA12/50)*G74</f>
        <v>39224</v>
      </c>
      <c r="S39" s="904"/>
      <c r="T39" s="909"/>
      <c r="U39" s="909"/>
      <c r="V39" s="909"/>
      <c r="W39" s="909"/>
      <c r="X39" s="909"/>
      <c r="Y39" s="909"/>
      <c r="Z39" s="909"/>
      <c r="AA39" s="910"/>
    </row>
    <row r="40" spans="1:27">
      <c r="A40" s="136">
        <v>9</v>
      </c>
      <c r="B40" s="272" t="s">
        <v>35</v>
      </c>
      <c r="C40" s="137">
        <v>0</v>
      </c>
      <c r="D40" s="876" t="s">
        <v>36</v>
      </c>
      <c r="E40" s="877"/>
      <c r="F40" s="876" t="s">
        <v>36</v>
      </c>
      <c r="G40" s="877"/>
      <c r="H40" s="876" t="s">
        <v>36</v>
      </c>
      <c r="I40" s="877"/>
      <c r="J40" s="876" t="s">
        <v>36</v>
      </c>
      <c r="K40" s="877"/>
      <c r="L40" s="876" t="s">
        <v>36</v>
      </c>
      <c r="M40" s="877"/>
      <c r="N40" s="876" t="s">
        <v>36</v>
      </c>
      <c r="O40" s="877"/>
      <c r="P40" s="876" t="s">
        <v>36</v>
      </c>
      <c r="Q40" s="877"/>
      <c r="R40" s="879">
        <f>G71+(Y13-1)*G72+(Z13-1)*G73+(AA13/50)*G74</f>
        <v>280984</v>
      </c>
      <c r="S40" s="904"/>
      <c r="T40" s="909"/>
      <c r="U40" s="909"/>
      <c r="V40" s="909"/>
      <c r="W40" s="909"/>
      <c r="X40" s="909"/>
      <c r="Y40" s="909"/>
      <c r="Z40" s="909"/>
      <c r="AA40" s="910"/>
    </row>
    <row r="41" spans="1:27">
      <c r="A41" s="136">
        <v>10</v>
      </c>
      <c r="B41" s="272" t="s">
        <v>317</v>
      </c>
      <c r="C41" s="283"/>
      <c r="D41" s="879">
        <f>G71+(D14-1)*G72+(E14-1)*G73+(F14/50)*G74</f>
        <v>6327</v>
      </c>
      <c r="E41" s="880"/>
      <c r="F41" s="879">
        <f>G71+(G14-1)*G72+(H14-1)*G73+(I14/50)*G74</f>
        <v>6327</v>
      </c>
      <c r="G41" s="880"/>
      <c r="H41" s="879">
        <f>G71+(J14-1)*G72+(K14-1)*G73+(L14/50)*G74</f>
        <v>6327</v>
      </c>
      <c r="I41" s="880"/>
      <c r="J41" s="879">
        <f>G71+(M14-1)*G72+(N14-1)*G73+(O14/50)*G74</f>
        <v>6327</v>
      </c>
      <c r="K41" s="880"/>
      <c r="L41" s="879">
        <f>G71+(P14-1)*G72+(Q14-1)*G73+(R14/50)*G74</f>
        <v>9329</v>
      </c>
      <c r="M41" s="880"/>
      <c r="N41" s="879">
        <f>G71+(S14-1)*G72+(T14-1)*G73+(U14/50)*G74</f>
        <v>9329</v>
      </c>
      <c r="O41" s="880"/>
      <c r="P41" s="879">
        <f>G71+(V14-1)*G72+(W14-1)*G73+(X14/50)*G74</f>
        <v>9329</v>
      </c>
      <c r="Q41" s="880"/>
      <c r="R41" s="879">
        <f>G71+(Y14-1)*G72+(Z14-1)*G73+(AA14/50)*G74</f>
        <v>9329</v>
      </c>
      <c r="S41" s="904"/>
      <c r="T41" s="909"/>
      <c r="U41" s="909"/>
      <c r="V41" s="909"/>
      <c r="W41" s="909"/>
      <c r="X41" s="909"/>
      <c r="Y41" s="909"/>
      <c r="Z41" s="909"/>
      <c r="AA41" s="910"/>
    </row>
    <row r="42" spans="1:27">
      <c r="A42" s="136">
        <v>11</v>
      </c>
      <c r="B42" s="272" t="s">
        <v>340</v>
      </c>
      <c r="C42" s="283"/>
      <c r="D42" s="879">
        <f>G71+(D15-1)*G72+(E15-1)*G73+(F15/50)*G74</f>
        <v>18415</v>
      </c>
      <c r="E42" s="880"/>
      <c r="F42" s="879">
        <f>G71+(G15-1)*G72+(H15-1)*G73+(I15/50)*G74</f>
        <v>21437</v>
      </c>
      <c r="G42" s="880"/>
      <c r="H42" s="879">
        <f>G71+(J15-1)*G72+(K15-1)*G73+(L15/50)*G74</f>
        <v>24459</v>
      </c>
      <c r="I42" s="880"/>
      <c r="J42" s="879">
        <f>G71+(M15-1)*G72+(N15-1)*G73+(O15/50)*G74</f>
        <v>30503</v>
      </c>
      <c r="K42" s="880"/>
      <c r="L42" s="879">
        <f>G71+(P15-1)*G72+(Q15-1)*G73+(R15/50)*G74</f>
        <v>42571</v>
      </c>
      <c r="M42" s="880"/>
      <c r="N42" s="879">
        <f>G71+(S15-1)*G72+(T15-1)*G73+(U15/50)*G74</f>
        <v>72791</v>
      </c>
      <c r="O42" s="880"/>
      <c r="P42" s="879">
        <f>G71+(V15-1)*G72+(W15-1)*G73+(X15/50)*G74</f>
        <v>133231</v>
      </c>
      <c r="Q42" s="880"/>
      <c r="R42" s="879">
        <f>G71+(Y15-1)*G72+(Z15-1)*G73+(AA15/50)*G74</f>
        <v>254111</v>
      </c>
      <c r="S42" s="904"/>
      <c r="T42" s="909"/>
      <c r="U42" s="909"/>
      <c r="V42" s="909"/>
      <c r="W42" s="909"/>
      <c r="X42" s="909"/>
      <c r="Y42" s="909"/>
      <c r="Z42" s="909"/>
      <c r="AA42" s="910"/>
    </row>
    <row r="43" spans="1:27">
      <c r="A43" s="136">
        <v>12</v>
      </c>
      <c r="B43" s="272" t="s">
        <v>319</v>
      </c>
      <c r="C43" s="283"/>
      <c r="D43" s="879">
        <f>G71+(D16-1)*G72+(E16-1)*G73+(F16/50)*G74</f>
        <v>5963</v>
      </c>
      <c r="E43" s="880"/>
      <c r="F43" s="879">
        <f>G71+(G16-1)*G72+(H16-1)*G73+(I16/50)*G74</f>
        <v>7474</v>
      </c>
      <c r="G43" s="880"/>
      <c r="H43" s="879">
        <f>G71+(J16-1)*G72+(K16-1)*G73+(L16/50)*G74</f>
        <v>8985</v>
      </c>
      <c r="I43" s="880"/>
      <c r="J43" s="879">
        <f>G71+(M16-1)*G72+(N16-1)*G73+(O16/50)*G74</f>
        <v>13518</v>
      </c>
      <c r="K43" s="880"/>
      <c r="L43" s="879">
        <f>G71+(P16-1)*G72+(Q16-1)*G73+(R16/50)*G74</f>
        <v>53148</v>
      </c>
      <c r="M43" s="880"/>
      <c r="N43" s="879">
        <f>G71+(S16-1)*G72+(T16-1)*G73+(U16/50)*G74</f>
        <v>98478</v>
      </c>
      <c r="O43" s="880"/>
      <c r="P43" s="879">
        <f>G71+(V16-1)*G72+(W16-1)*G73+(X16/50)*G74</f>
        <v>234468</v>
      </c>
      <c r="Q43" s="880"/>
      <c r="R43" s="879">
        <f>G71+(Y16-1)*G72+(Z16-1)*G73+(AA16/50)*G74</f>
        <v>461118</v>
      </c>
      <c r="S43" s="904"/>
      <c r="T43" s="909"/>
      <c r="U43" s="909"/>
      <c r="V43" s="909"/>
      <c r="W43" s="909"/>
      <c r="X43" s="909"/>
      <c r="Y43" s="909"/>
      <c r="Z43" s="909"/>
      <c r="AA43" s="910"/>
    </row>
    <row r="44" spans="1:27" ht="15.75" thickBot="1">
      <c r="A44" s="136">
        <v>13</v>
      </c>
      <c r="B44" s="272" t="s">
        <v>320</v>
      </c>
      <c r="C44" s="283"/>
      <c r="D44" s="879">
        <f>G71+(D17-1)*G72+(E17-1)*G73+(F17/50)*G74</f>
        <v>5963</v>
      </c>
      <c r="E44" s="880"/>
      <c r="F44" s="879">
        <f>G71+(G17-1)*G72+(H17-1)*G73+(I17/50)*G74</f>
        <v>7474</v>
      </c>
      <c r="G44" s="880"/>
      <c r="H44" s="879">
        <f>G71+(J17-1)*G72+(K17-1)*G73+(L17/50)*G74</f>
        <v>8985</v>
      </c>
      <c r="I44" s="880"/>
      <c r="J44" s="879">
        <f>G71+(M17-1)*G72+(N17-1)*G73+(O17/50)*G74</f>
        <v>13518</v>
      </c>
      <c r="K44" s="880"/>
      <c r="L44" s="879">
        <f>G71+(P17-1)*G72+(Q17-1)*G73+(R17/50)*G74</f>
        <v>53148</v>
      </c>
      <c r="M44" s="880"/>
      <c r="N44" s="879">
        <f>G71+(S17-1)*G72+(T17-1)*G73+(U17/50)*G74</f>
        <v>98478</v>
      </c>
      <c r="O44" s="880"/>
      <c r="P44" s="879">
        <f>G71+(V17-1)*G72+(W17-1)*G73+(X17/50)*G74</f>
        <v>234468</v>
      </c>
      <c r="Q44" s="880"/>
      <c r="R44" s="464">
        <f>G71+(Y17-1)*G72+(Z17-1)*G73+(AA17/50)*G74</f>
        <v>461118</v>
      </c>
      <c r="S44" s="465"/>
      <c r="T44" s="909"/>
      <c r="U44" s="909"/>
      <c r="V44" s="909"/>
      <c r="W44" s="909"/>
      <c r="X44" s="909"/>
      <c r="Y44" s="909"/>
      <c r="Z44" s="909"/>
      <c r="AA44" s="910"/>
    </row>
    <row r="45" spans="1:27">
      <c r="A45" s="892" t="s">
        <v>44</v>
      </c>
      <c r="B45" s="893"/>
      <c r="C45" s="240">
        <v>0</v>
      </c>
      <c r="D45" s="898">
        <f>D32+D33+D34+D35+D36+D41+D42+D43+D44</f>
        <v>120240</v>
      </c>
      <c r="E45" s="899"/>
      <c r="F45" s="898">
        <f>F32+F33+F34+F35+F36+F41+F42+F43+F44</f>
        <v>152320</v>
      </c>
      <c r="G45" s="905"/>
      <c r="H45" s="899">
        <f>H32+H33+H34+H35+H36+H41+H42+H43+H44</f>
        <v>188778</v>
      </c>
      <c r="I45" s="899"/>
      <c r="J45" s="898">
        <f>J32+J33+J34+J35+J36+J41+J42+J43+J44</f>
        <v>231584</v>
      </c>
      <c r="K45" s="905"/>
      <c r="L45" s="899">
        <f>L32+L33+L34+L35+L36+L37+L41+L42+L43+L44</f>
        <v>388586</v>
      </c>
      <c r="M45" s="899"/>
      <c r="N45" s="898">
        <f>N32+N33+N34+N35+N36+N37+N41+N42+N43+N44</f>
        <v>589912</v>
      </c>
      <c r="O45" s="905"/>
      <c r="P45" s="899">
        <f>P32+P33+P34+P35+P36+P37+P38+P41+P42+P43+P44</f>
        <v>1081318</v>
      </c>
      <c r="Q45" s="899"/>
      <c r="R45" s="898">
        <f>R32+R33+R34+R35+R36+R37+R38+R39+R40+R41+R42+R43+R44</f>
        <v>1933434</v>
      </c>
      <c r="S45" s="905"/>
      <c r="T45" s="909"/>
      <c r="U45" s="909"/>
      <c r="V45" s="909"/>
      <c r="W45" s="909"/>
      <c r="X45" s="909"/>
      <c r="Y45" s="909"/>
      <c r="Z45" s="909"/>
      <c r="AA45" s="910"/>
    </row>
    <row r="46" spans="1:27">
      <c r="A46" s="894" t="s">
        <v>342</v>
      </c>
      <c r="B46" s="895"/>
      <c r="C46" s="241">
        <v>0</v>
      </c>
      <c r="D46" s="900">
        <f>D45*36</f>
        <v>4328640</v>
      </c>
      <c r="E46" s="901"/>
      <c r="F46" s="900">
        <f>F45*36</f>
        <v>5483520</v>
      </c>
      <c r="G46" s="906"/>
      <c r="H46" s="901">
        <f>H45*36</f>
        <v>6796008</v>
      </c>
      <c r="I46" s="901"/>
      <c r="J46" s="900">
        <f>J45*36</f>
        <v>8337024</v>
      </c>
      <c r="K46" s="906"/>
      <c r="L46" s="901">
        <f>L45*36</f>
        <v>13989096</v>
      </c>
      <c r="M46" s="901"/>
      <c r="N46" s="900">
        <f>N45*36</f>
        <v>21236832</v>
      </c>
      <c r="O46" s="906"/>
      <c r="P46" s="901">
        <f>P45*36</f>
        <v>38927448</v>
      </c>
      <c r="Q46" s="901"/>
      <c r="R46" s="900">
        <f>R45*36</f>
        <v>69603624</v>
      </c>
      <c r="S46" s="906"/>
      <c r="T46" s="909"/>
      <c r="U46" s="909"/>
      <c r="V46" s="909"/>
      <c r="W46" s="909"/>
      <c r="X46" s="909"/>
      <c r="Y46" s="909"/>
      <c r="Z46" s="909"/>
      <c r="AA46" s="910"/>
    </row>
    <row r="47" spans="1:27" ht="15.75" thickBot="1">
      <c r="A47" s="896" t="s">
        <v>45</v>
      </c>
      <c r="B47" s="897"/>
      <c r="C47" s="242">
        <v>0</v>
      </c>
      <c r="D47" s="902">
        <f>D45*60</f>
        <v>7214400</v>
      </c>
      <c r="E47" s="903"/>
      <c r="F47" s="902">
        <f t="shared" ref="F47" si="0">F45*60</f>
        <v>9139200</v>
      </c>
      <c r="G47" s="903"/>
      <c r="H47" s="902">
        <f t="shared" ref="H47" si="1">H45*60</f>
        <v>11326680</v>
      </c>
      <c r="I47" s="903"/>
      <c r="J47" s="902">
        <f t="shared" ref="J47" si="2">J45*60</f>
        <v>13895040</v>
      </c>
      <c r="K47" s="903"/>
      <c r="L47" s="902">
        <f t="shared" ref="L47" si="3">L45*60</f>
        <v>23315160</v>
      </c>
      <c r="M47" s="903"/>
      <c r="N47" s="902">
        <f t="shared" ref="N47" si="4">N45*60</f>
        <v>35394720</v>
      </c>
      <c r="O47" s="903"/>
      <c r="P47" s="902">
        <f t="shared" ref="P47" si="5">P45*60</f>
        <v>64879080</v>
      </c>
      <c r="Q47" s="903"/>
      <c r="R47" s="902">
        <f t="shared" ref="R47" si="6">R45*60</f>
        <v>116006040</v>
      </c>
      <c r="S47" s="907"/>
      <c r="T47" s="909"/>
      <c r="U47" s="909"/>
      <c r="V47" s="909"/>
      <c r="W47" s="909"/>
      <c r="X47" s="909"/>
      <c r="Y47" s="909"/>
      <c r="Z47" s="909"/>
      <c r="AA47" s="910"/>
    </row>
    <row r="48" spans="1:27">
      <c r="A48" s="916"/>
      <c r="B48" s="917"/>
      <c r="C48" s="917"/>
      <c r="D48" s="917"/>
      <c r="E48" s="917"/>
      <c r="F48" s="917"/>
      <c r="G48" s="917"/>
      <c r="H48" s="917"/>
      <c r="I48" s="917"/>
      <c r="J48" s="917"/>
      <c r="K48" s="917"/>
      <c r="L48" s="917"/>
      <c r="M48" s="917"/>
      <c r="N48" s="917"/>
      <c r="O48" s="917"/>
      <c r="P48" s="917"/>
      <c r="Q48" s="917"/>
      <c r="R48" s="917"/>
      <c r="S48" s="917"/>
      <c r="T48" s="909"/>
      <c r="U48" s="909"/>
      <c r="V48" s="909"/>
      <c r="W48" s="909"/>
      <c r="X48" s="909"/>
      <c r="Y48" s="909"/>
      <c r="Z48" s="909"/>
      <c r="AA48" s="910"/>
    </row>
    <row r="49" spans="1:27" ht="15.75" thickBot="1">
      <c r="A49" s="912"/>
      <c r="B49" s="913"/>
      <c r="C49" s="913"/>
      <c r="D49" s="913"/>
      <c r="E49" s="913"/>
      <c r="F49" s="913"/>
      <c r="G49" s="913"/>
      <c r="H49" s="913"/>
      <c r="I49" s="913"/>
      <c r="J49" s="913"/>
      <c r="K49" s="913"/>
      <c r="L49" s="913"/>
      <c r="M49" s="913"/>
      <c r="N49" s="913"/>
      <c r="O49" s="913"/>
      <c r="P49" s="913"/>
      <c r="Q49" s="913"/>
      <c r="R49" s="913"/>
      <c r="S49" s="913"/>
      <c r="T49" s="909"/>
      <c r="U49" s="909"/>
      <c r="V49" s="909"/>
      <c r="W49" s="909"/>
      <c r="X49" s="909"/>
      <c r="Y49" s="909"/>
      <c r="Z49" s="909"/>
      <c r="AA49" s="910"/>
    </row>
    <row r="50" spans="1:27" ht="16.5" thickBot="1">
      <c r="A50" s="799" t="s">
        <v>343</v>
      </c>
      <c r="B50" s="800"/>
      <c r="C50" s="800"/>
      <c r="D50" s="800"/>
      <c r="E50" s="800"/>
      <c r="F50" s="800"/>
      <c r="G50" s="800"/>
      <c r="H50" s="800"/>
      <c r="I50" s="800"/>
      <c r="J50" s="800"/>
      <c r="K50" s="800"/>
      <c r="L50" s="800"/>
      <c r="M50" s="800"/>
      <c r="N50" s="800"/>
      <c r="O50" s="800"/>
      <c r="P50" s="800"/>
      <c r="Q50" s="800"/>
      <c r="R50" s="800"/>
      <c r="S50" s="801"/>
      <c r="T50" s="909"/>
      <c r="U50" s="909"/>
      <c r="V50" s="909"/>
      <c r="W50" s="909"/>
      <c r="X50" s="909"/>
      <c r="Y50" s="909"/>
      <c r="Z50" s="909"/>
      <c r="AA50" s="910"/>
    </row>
    <row r="51" spans="1:27" ht="15.75" thickBot="1">
      <c r="A51" s="887" t="s">
        <v>0</v>
      </c>
      <c r="B51" s="887" t="s">
        <v>30</v>
      </c>
      <c r="C51" s="239"/>
      <c r="D51" s="885" t="s">
        <v>6</v>
      </c>
      <c r="E51" s="825"/>
      <c r="F51" s="825"/>
      <c r="G51" s="825"/>
      <c r="H51" s="825"/>
      <c r="I51" s="825"/>
      <c r="J51" s="825"/>
      <c r="K51" s="825"/>
      <c r="L51" s="825"/>
      <c r="M51" s="825"/>
      <c r="N51" s="825"/>
      <c r="O51" s="825"/>
      <c r="P51" s="825"/>
      <c r="Q51" s="825"/>
      <c r="R51" s="825"/>
      <c r="S51" s="826"/>
      <c r="T51" s="909"/>
      <c r="U51" s="909"/>
      <c r="V51" s="909"/>
      <c r="W51" s="909"/>
      <c r="X51" s="909"/>
      <c r="Y51" s="909"/>
      <c r="Z51" s="909"/>
      <c r="AA51" s="910"/>
    </row>
    <row r="52" spans="1:27" ht="15.75" thickBot="1">
      <c r="A52" s="919"/>
      <c r="B52" s="919"/>
      <c r="C52" s="243">
        <v>0</v>
      </c>
      <c r="D52" s="885" t="s">
        <v>7</v>
      </c>
      <c r="E52" s="826"/>
      <c r="F52" s="885" t="s">
        <v>8</v>
      </c>
      <c r="G52" s="826"/>
      <c r="H52" s="885" t="s">
        <v>9</v>
      </c>
      <c r="I52" s="826"/>
      <c r="J52" s="885" t="s">
        <v>19</v>
      </c>
      <c r="K52" s="825"/>
      <c r="L52" s="885" t="s">
        <v>10</v>
      </c>
      <c r="M52" s="826"/>
      <c r="N52" s="885" t="s">
        <v>11</v>
      </c>
      <c r="O52" s="826"/>
      <c r="P52" s="885" t="s">
        <v>12</v>
      </c>
      <c r="Q52" s="826"/>
      <c r="R52" s="885" t="s">
        <v>13</v>
      </c>
      <c r="S52" s="826"/>
      <c r="T52" s="909"/>
      <c r="U52" s="909"/>
      <c r="V52" s="909"/>
      <c r="W52" s="909"/>
      <c r="X52" s="909"/>
      <c r="Y52" s="909"/>
      <c r="Z52" s="909"/>
      <c r="AA52" s="910"/>
    </row>
    <row r="53" spans="1:27">
      <c r="A53" s="56">
        <v>1</v>
      </c>
      <c r="B53" s="271" t="s">
        <v>29</v>
      </c>
      <c r="C53" s="56">
        <v>0</v>
      </c>
      <c r="D53" s="920">
        <f>G71+(D24-1)*G72+(E24-1)*G73+(F24/50)*G74</f>
        <v>13882</v>
      </c>
      <c r="E53" s="921"/>
      <c r="F53" s="920">
        <f>G71+(G24-1)*G72+(H24-1)*G73+(I24/50)*G74</f>
        <v>16520</v>
      </c>
      <c r="G53" s="921"/>
      <c r="H53" s="920">
        <f>G71+(J24-1)*G72+(K24-1)*G73+(L24/50)*G74</f>
        <v>25950</v>
      </c>
      <c r="I53" s="921"/>
      <c r="J53" s="920">
        <f>G71+(M24-1)*G72+(N24-1)*G73+(O24/50)*G74</f>
        <v>28952</v>
      </c>
      <c r="K53" s="921"/>
      <c r="L53" s="920">
        <f>G71+(P24-1)*G72+(Q24-1)*G73+(R24/50)*G74</f>
        <v>41020</v>
      </c>
      <c r="M53" s="921"/>
      <c r="N53" s="920">
        <f>G71+(S24-1)*G72+(T24-1)*G73+(U24/50)*G74</f>
        <v>50814</v>
      </c>
      <c r="O53" s="921"/>
      <c r="P53" s="920">
        <f>G71+(V24-1)*G72+(W24-1)*G73+(X24/50)*G74</f>
        <v>65156</v>
      </c>
      <c r="Q53" s="921"/>
      <c r="R53" s="920">
        <f>G71+(Y24-1)*G72+(Z24-1)*G73+(AA24/50)*G74</f>
        <v>71160</v>
      </c>
      <c r="S53" s="922"/>
      <c r="T53" s="909"/>
      <c r="U53" s="909"/>
      <c r="V53" s="909"/>
      <c r="W53" s="909"/>
      <c r="X53" s="909"/>
      <c r="Y53" s="909"/>
      <c r="Z53" s="909"/>
      <c r="AA53" s="910"/>
    </row>
    <row r="54" spans="1:27">
      <c r="A54" s="136">
        <v>2</v>
      </c>
      <c r="B54" s="272" t="s">
        <v>318</v>
      </c>
      <c r="C54" s="283"/>
      <c r="D54" s="879">
        <f>G71+(D25-1)*G72+(E25-1)*G73+(F25/50)*G74</f>
        <v>18415</v>
      </c>
      <c r="E54" s="880"/>
      <c r="F54" s="879">
        <f>G71+(G25-1)*G72+(H25-1)*G73+(I25/50)*G74</f>
        <v>21437</v>
      </c>
      <c r="G54" s="880"/>
      <c r="H54" s="879">
        <f>G71+(J25-1)*G72+(K25-1)*G73+(L25/50)*G74</f>
        <v>24459</v>
      </c>
      <c r="I54" s="880"/>
      <c r="J54" s="879">
        <f>G71+(M25-1)*G72+(N25-1)*G73+(O25/50)*G74</f>
        <v>30503</v>
      </c>
      <c r="K54" s="880"/>
      <c r="L54" s="879">
        <f>G71+(P25-1)*G72+(Q25-1)*G73+(R25/50)*G74</f>
        <v>42571</v>
      </c>
      <c r="M54" s="880"/>
      <c r="N54" s="879">
        <f>G71+(S25-1)*G72+(T25-1)*G73+(U25/50)*G74</f>
        <v>72791</v>
      </c>
      <c r="O54" s="880"/>
      <c r="P54" s="879">
        <f>G71+(V25-1)*G72+(W25-1)*G73+(X25/50)*G74</f>
        <v>133231</v>
      </c>
      <c r="Q54" s="880"/>
      <c r="R54" s="879">
        <f>G71+(Y25-1)*G72+(Z25-1)*G73+(AA25/50)*G74</f>
        <v>254111</v>
      </c>
      <c r="S54" s="904"/>
      <c r="T54" s="909"/>
      <c r="U54" s="909"/>
      <c r="V54" s="909"/>
      <c r="W54" s="909"/>
      <c r="X54" s="909"/>
      <c r="Y54" s="909"/>
      <c r="Z54" s="909"/>
      <c r="AA54" s="910"/>
    </row>
    <row r="55" spans="1:27" ht="15.75" thickBot="1">
      <c r="A55" s="136">
        <v>3</v>
      </c>
      <c r="B55" s="272" t="s">
        <v>320</v>
      </c>
      <c r="C55" s="283"/>
      <c r="D55" s="879">
        <f>G71+(D26-1)*G72+(E26-1)*G73+(F26/50)*G74</f>
        <v>5963</v>
      </c>
      <c r="E55" s="880"/>
      <c r="F55" s="879">
        <f>G71+(G26-1)*G72+(H26-1)*G73+(I26/50)*G74</f>
        <v>7474</v>
      </c>
      <c r="G55" s="880"/>
      <c r="H55" s="879">
        <f>G71+(J26-1)*G72+(K26-1)*G73+(L26/50)*G74</f>
        <v>8985</v>
      </c>
      <c r="I55" s="880"/>
      <c r="J55" s="879">
        <f>G71+(M26-1)*G72+(N26-1)*G73+(O26/50)*G74</f>
        <v>13518</v>
      </c>
      <c r="K55" s="880"/>
      <c r="L55" s="879">
        <f>G71+(P26-1)*G72+(Q26-1)*G73+(R26/50)*G74</f>
        <v>53148</v>
      </c>
      <c r="M55" s="880"/>
      <c r="N55" s="879">
        <f>G71+(S26-1)*G72+(T26-1)*G73+(U26/50)*G74</f>
        <v>98478</v>
      </c>
      <c r="O55" s="880"/>
      <c r="P55" s="879">
        <f>G71+(V26-1)*G72+(W26-1)*G73+(X26/50)*G74</f>
        <v>234468</v>
      </c>
      <c r="Q55" s="880"/>
      <c r="R55" s="879">
        <f>G71+(Y26-1)*G72+(Z26-1)*G73+(AA26/50)*G74</f>
        <v>461118</v>
      </c>
      <c r="S55" s="904"/>
      <c r="T55" s="909"/>
      <c r="U55" s="909"/>
      <c r="V55" s="909"/>
      <c r="W55" s="909"/>
      <c r="X55" s="909"/>
      <c r="Y55" s="909"/>
      <c r="Z55" s="909"/>
      <c r="AA55" s="910"/>
    </row>
    <row r="56" spans="1:27">
      <c r="A56" s="892" t="s">
        <v>44</v>
      </c>
      <c r="B56" s="893"/>
      <c r="C56" s="240">
        <v>0</v>
      </c>
      <c r="D56" s="898">
        <f>SUM(D53:D55)</f>
        <v>38260</v>
      </c>
      <c r="E56" s="899"/>
      <c r="F56" s="898">
        <f t="shared" ref="F56" si="7">SUM(F53:F55)</f>
        <v>45431</v>
      </c>
      <c r="G56" s="899"/>
      <c r="H56" s="898">
        <f t="shared" ref="H56" si="8">SUM(H53:H55)</f>
        <v>59394</v>
      </c>
      <c r="I56" s="899"/>
      <c r="J56" s="898">
        <f t="shared" ref="J56" si="9">SUM(J53:J55)</f>
        <v>72973</v>
      </c>
      <c r="K56" s="899"/>
      <c r="L56" s="898">
        <f t="shared" ref="L56" si="10">SUM(L53:L55)</f>
        <v>136739</v>
      </c>
      <c r="M56" s="899"/>
      <c r="N56" s="898">
        <f t="shared" ref="N56" si="11">SUM(N53:N55)</f>
        <v>222083</v>
      </c>
      <c r="O56" s="899"/>
      <c r="P56" s="898">
        <f t="shared" ref="P56" si="12">SUM(P53:P55)</f>
        <v>432855</v>
      </c>
      <c r="Q56" s="899"/>
      <c r="R56" s="898">
        <f t="shared" ref="R56" si="13">SUM(R53:R55)</f>
        <v>786389</v>
      </c>
      <c r="S56" s="905"/>
      <c r="T56" s="909"/>
      <c r="U56" s="909"/>
      <c r="V56" s="909"/>
      <c r="W56" s="909"/>
      <c r="X56" s="909"/>
      <c r="Y56" s="909"/>
      <c r="Z56" s="909"/>
      <c r="AA56" s="910"/>
    </row>
    <row r="57" spans="1:27">
      <c r="A57" s="894" t="s">
        <v>342</v>
      </c>
      <c r="B57" s="895"/>
      <c r="C57" s="241">
        <v>0</v>
      </c>
      <c r="D57" s="900">
        <f>D56*36</f>
        <v>1377360</v>
      </c>
      <c r="E57" s="901"/>
      <c r="F57" s="900">
        <f t="shared" ref="F57" si="14">F56*36</f>
        <v>1635516</v>
      </c>
      <c r="G57" s="901"/>
      <c r="H57" s="900">
        <f t="shared" ref="H57" si="15">H56*36</f>
        <v>2138184</v>
      </c>
      <c r="I57" s="901"/>
      <c r="J57" s="900">
        <f t="shared" ref="J57" si="16">J56*36</f>
        <v>2627028</v>
      </c>
      <c r="K57" s="901"/>
      <c r="L57" s="900">
        <f t="shared" ref="L57" si="17">L56*36</f>
        <v>4922604</v>
      </c>
      <c r="M57" s="901"/>
      <c r="N57" s="900">
        <f t="shared" ref="N57" si="18">N56*36</f>
        <v>7994988</v>
      </c>
      <c r="O57" s="901"/>
      <c r="P57" s="900">
        <f t="shared" ref="P57" si="19">P56*36</f>
        <v>15582780</v>
      </c>
      <c r="Q57" s="901"/>
      <c r="R57" s="900">
        <f t="shared" ref="R57" si="20">R56*36</f>
        <v>28310004</v>
      </c>
      <c r="S57" s="906"/>
      <c r="T57" s="909"/>
      <c r="U57" s="909"/>
      <c r="V57" s="909"/>
      <c r="W57" s="909"/>
      <c r="X57" s="909"/>
      <c r="Y57" s="909"/>
      <c r="Z57" s="909"/>
      <c r="AA57" s="910"/>
    </row>
    <row r="58" spans="1:27" ht="15.75" thickBot="1">
      <c r="A58" s="896" t="s">
        <v>45</v>
      </c>
      <c r="B58" s="897"/>
      <c r="C58" s="242">
        <v>0</v>
      </c>
      <c r="D58" s="902">
        <f>D56*60</f>
        <v>2295600</v>
      </c>
      <c r="E58" s="903"/>
      <c r="F58" s="902">
        <f t="shared" ref="F58" si="21">F56*60</f>
        <v>2725860</v>
      </c>
      <c r="G58" s="903"/>
      <c r="H58" s="902">
        <f t="shared" ref="H58" si="22">H56*60</f>
        <v>3563640</v>
      </c>
      <c r="I58" s="903"/>
      <c r="J58" s="902">
        <f t="shared" ref="J58" si="23">J56*60</f>
        <v>4378380</v>
      </c>
      <c r="K58" s="903"/>
      <c r="L58" s="902">
        <f t="shared" ref="L58" si="24">L56*60</f>
        <v>8204340</v>
      </c>
      <c r="M58" s="903"/>
      <c r="N58" s="902">
        <f t="shared" ref="N58" si="25">N56*60</f>
        <v>13324980</v>
      </c>
      <c r="O58" s="903"/>
      <c r="P58" s="902">
        <f t="shared" ref="P58" si="26">P56*60</f>
        <v>25971300</v>
      </c>
      <c r="Q58" s="903"/>
      <c r="R58" s="902">
        <f t="shared" ref="R58" si="27">R56*60</f>
        <v>47183340</v>
      </c>
      <c r="S58" s="907"/>
      <c r="T58" s="909"/>
      <c r="U58" s="909"/>
      <c r="V58" s="909"/>
      <c r="W58" s="909"/>
      <c r="X58" s="909"/>
      <c r="Y58" s="909"/>
      <c r="Z58" s="909"/>
      <c r="AA58" s="910"/>
    </row>
    <row r="59" spans="1:27">
      <c r="A59" s="916"/>
      <c r="B59" s="917"/>
      <c r="C59" s="917"/>
      <c r="D59" s="917"/>
      <c r="E59" s="917"/>
      <c r="F59" s="917"/>
      <c r="G59" s="917"/>
      <c r="H59" s="917"/>
      <c r="I59" s="917"/>
      <c r="J59" s="917"/>
      <c r="K59" s="917"/>
      <c r="L59" s="917"/>
      <c r="M59" s="917"/>
      <c r="N59" s="917"/>
      <c r="O59" s="917"/>
      <c r="P59" s="917"/>
      <c r="Q59" s="917"/>
      <c r="R59" s="917"/>
      <c r="S59" s="917"/>
      <c r="T59" s="909"/>
      <c r="U59" s="909"/>
      <c r="V59" s="909"/>
      <c r="W59" s="909"/>
      <c r="X59" s="909"/>
      <c r="Y59" s="909"/>
      <c r="Z59" s="909"/>
      <c r="AA59" s="910"/>
    </row>
    <row r="60" spans="1:27" ht="15.75" thickBot="1">
      <c r="A60" s="912"/>
      <c r="B60" s="913"/>
      <c r="C60" s="913"/>
      <c r="D60" s="913"/>
      <c r="E60" s="913"/>
      <c r="F60" s="913"/>
      <c r="G60" s="913"/>
      <c r="H60" s="913"/>
      <c r="I60" s="913"/>
      <c r="J60" s="913"/>
      <c r="K60" s="913"/>
      <c r="L60" s="913"/>
      <c r="M60" s="913"/>
      <c r="N60" s="913"/>
      <c r="O60" s="913"/>
      <c r="P60" s="913"/>
      <c r="Q60" s="913"/>
      <c r="R60" s="913"/>
      <c r="S60" s="913"/>
      <c r="T60" s="909"/>
      <c r="U60" s="909"/>
      <c r="V60" s="909"/>
      <c r="W60" s="909"/>
      <c r="X60" s="909"/>
      <c r="Y60" s="909"/>
      <c r="Z60" s="909"/>
      <c r="AA60" s="910"/>
    </row>
    <row r="61" spans="1:27" ht="16.5" thickBot="1">
      <c r="A61" s="799" t="s">
        <v>345</v>
      </c>
      <c r="B61" s="800"/>
      <c r="C61" s="800"/>
      <c r="D61" s="800"/>
      <c r="E61" s="800"/>
      <c r="F61" s="800"/>
      <c r="G61" s="800"/>
      <c r="H61" s="800"/>
      <c r="I61" s="800"/>
      <c r="J61" s="800"/>
      <c r="K61" s="800"/>
      <c r="L61" s="800"/>
      <c r="M61" s="800"/>
      <c r="N61" s="800"/>
      <c r="O61" s="800"/>
      <c r="P61" s="800"/>
      <c r="Q61" s="800"/>
      <c r="R61" s="800"/>
      <c r="S61" s="801"/>
      <c r="T61" s="909"/>
      <c r="U61" s="909"/>
      <c r="V61" s="909"/>
      <c r="W61" s="909"/>
      <c r="X61" s="909"/>
      <c r="Y61" s="909"/>
      <c r="Z61" s="909"/>
      <c r="AA61" s="910"/>
    </row>
    <row r="62" spans="1:27" ht="15.75" thickBot="1">
      <c r="A62" s="887" t="s">
        <v>0</v>
      </c>
      <c r="B62" s="887" t="s">
        <v>344</v>
      </c>
      <c r="C62" s="239"/>
      <c r="D62" s="885" t="s">
        <v>6</v>
      </c>
      <c r="E62" s="825"/>
      <c r="F62" s="825"/>
      <c r="G62" s="825"/>
      <c r="H62" s="825"/>
      <c r="I62" s="825"/>
      <c r="J62" s="825"/>
      <c r="K62" s="825"/>
      <c r="L62" s="825"/>
      <c r="M62" s="825"/>
      <c r="N62" s="825"/>
      <c r="O62" s="825"/>
      <c r="P62" s="825"/>
      <c r="Q62" s="825"/>
      <c r="R62" s="825"/>
      <c r="S62" s="826"/>
      <c r="T62" s="909"/>
      <c r="U62" s="909"/>
      <c r="V62" s="909"/>
      <c r="W62" s="909"/>
      <c r="X62" s="909"/>
      <c r="Y62" s="909"/>
      <c r="Z62" s="909"/>
      <c r="AA62" s="910"/>
    </row>
    <row r="63" spans="1:27" ht="15.75" thickBot="1">
      <c r="A63" s="919"/>
      <c r="B63" s="919"/>
      <c r="C63" s="243">
        <v>0</v>
      </c>
      <c r="D63" s="885" t="s">
        <v>7</v>
      </c>
      <c r="E63" s="826"/>
      <c r="F63" s="885" t="s">
        <v>8</v>
      </c>
      <c r="G63" s="826"/>
      <c r="H63" s="885" t="s">
        <v>9</v>
      </c>
      <c r="I63" s="826"/>
      <c r="J63" s="885" t="s">
        <v>19</v>
      </c>
      <c r="K63" s="825"/>
      <c r="L63" s="885" t="s">
        <v>10</v>
      </c>
      <c r="M63" s="826"/>
      <c r="N63" s="885" t="s">
        <v>11</v>
      </c>
      <c r="O63" s="826"/>
      <c r="P63" s="885" t="s">
        <v>12</v>
      </c>
      <c r="Q63" s="826"/>
      <c r="R63" s="885" t="s">
        <v>13</v>
      </c>
      <c r="S63" s="826"/>
      <c r="T63" s="909"/>
      <c r="U63" s="909"/>
      <c r="V63" s="909"/>
      <c r="W63" s="909"/>
      <c r="X63" s="909"/>
      <c r="Y63" s="909"/>
      <c r="Z63" s="909"/>
      <c r="AA63" s="910"/>
    </row>
    <row r="64" spans="1:27">
      <c r="A64" s="56">
        <v>1</v>
      </c>
      <c r="B64" s="271" t="s">
        <v>44</v>
      </c>
      <c r="C64" s="56">
        <v>0</v>
      </c>
      <c r="D64" s="920">
        <f>D45+D56</f>
        <v>158500</v>
      </c>
      <c r="E64" s="921"/>
      <c r="F64" s="920">
        <f t="shared" ref="F64" si="28">F45+F56</f>
        <v>197751</v>
      </c>
      <c r="G64" s="921"/>
      <c r="H64" s="920">
        <f t="shared" ref="H64" si="29">H45+H56</f>
        <v>248172</v>
      </c>
      <c r="I64" s="921"/>
      <c r="J64" s="920">
        <f t="shared" ref="J64" si="30">J45+J56</f>
        <v>304557</v>
      </c>
      <c r="K64" s="921"/>
      <c r="L64" s="920">
        <f t="shared" ref="L64" si="31">L45+L56</f>
        <v>525325</v>
      </c>
      <c r="M64" s="921"/>
      <c r="N64" s="920">
        <f t="shared" ref="N64" si="32">N45+N56</f>
        <v>811995</v>
      </c>
      <c r="O64" s="921"/>
      <c r="P64" s="920">
        <f t="shared" ref="P64" si="33">P45+P56</f>
        <v>1514173</v>
      </c>
      <c r="Q64" s="921"/>
      <c r="R64" s="920">
        <f t="shared" ref="R64" si="34">R45+R56</f>
        <v>2719823</v>
      </c>
      <c r="S64" s="922"/>
      <c r="T64" s="909"/>
      <c r="U64" s="909"/>
      <c r="V64" s="909"/>
      <c r="W64" s="909"/>
      <c r="X64" s="909"/>
      <c r="Y64" s="909"/>
      <c r="Z64" s="909"/>
      <c r="AA64" s="910"/>
    </row>
    <row r="65" spans="1:27">
      <c r="A65" s="136">
        <v>2</v>
      </c>
      <c r="B65" s="272" t="s">
        <v>342</v>
      </c>
      <c r="C65" s="283"/>
      <c r="D65" s="879">
        <f>D46+D57</f>
        <v>5706000</v>
      </c>
      <c r="E65" s="880"/>
      <c r="F65" s="879">
        <f t="shared" ref="F65" si="35">F46+F57</f>
        <v>7119036</v>
      </c>
      <c r="G65" s="880"/>
      <c r="H65" s="879">
        <f t="shared" ref="H65" si="36">H46+H57</f>
        <v>8934192</v>
      </c>
      <c r="I65" s="880"/>
      <c r="J65" s="879">
        <f t="shared" ref="J65" si="37">J46+J57</f>
        <v>10964052</v>
      </c>
      <c r="K65" s="880"/>
      <c r="L65" s="879">
        <f t="shared" ref="L65" si="38">L46+L57</f>
        <v>18911700</v>
      </c>
      <c r="M65" s="880"/>
      <c r="N65" s="879">
        <f t="shared" ref="N65" si="39">N46+N57</f>
        <v>29231820</v>
      </c>
      <c r="O65" s="880"/>
      <c r="P65" s="879">
        <f t="shared" ref="P65" si="40">P46+P57</f>
        <v>54510228</v>
      </c>
      <c r="Q65" s="880"/>
      <c r="R65" s="879">
        <f t="shared" ref="R65" si="41">R46+R57</f>
        <v>97913628</v>
      </c>
      <c r="S65" s="904"/>
      <c r="T65" s="909"/>
      <c r="U65" s="909"/>
      <c r="V65" s="909"/>
      <c r="W65" s="909"/>
      <c r="X65" s="909"/>
      <c r="Y65" s="909"/>
      <c r="Z65" s="909"/>
      <c r="AA65" s="910"/>
    </row>
    <row r="66" spans="1:27" ht="15.75" thickBot="1">
      <c r="A66" s="19">
        <v>3</v>
      </c>
      <c r="B66" s="278" t="s">
        <v>45</v>
      </c>
      <c r="C66" s="284"/>
      <c r="D66" s="464">
        <f>D47+D58</f>
        <v>9510000</v>
      </c>
      <c r="E66" s="923"/>
      <c r="F66" s="464">
        <f t="shared" ref="F66" si="42">F47+F58</f>
        <v>11865060</v>
      </c>
      <c r="G66" s="923"/>
      <c r="H66" s="464">
        <f t="shared" ref="H66" si="43">H47+H58</f>
        <v>14890320</v>
      </c>
      <c r="I66" s="923"/>
      <c r="J66" s="464">
        <f t="shared" ref="J66" si="44">J47+J58</f>
        <v>18273420</v>
      </c>
      <c r="K66" s="923"/>
      <c r="L66" s="464">
        <f t="shared" ref="L66" si="45">L47+L58</f>
        <v>31519500</v>
      </c>
      <c r="M66" s="923"/>
      <c r="N66" s="464">
        <f t="shared" ref="N66" si="46">N47+N58</f>
        <v>48719700</v>
      </c>
      <c r="O66" s="923"/>
      <c r="P66" s="464">
        <f t="shared" ref="P66" si="47">P47+P58</f>
        <v>90850380</v>
      </c>
      <c r="Q66" s="923"/>
      <c r="R66" s="464">
        <f t="shared" ref="R66" si="48">R47+R58</f>
        <v>163189380</v>
      </c>
      <c r="S66" s="465"/>
      <c r="T66" s="909"/>
      <c r="U66" s="909"/>
      <c r="V66" s="909"/>
      <c r="W66" s="909"/>
      <c r="X66" s="909"/>
      <c r="Y66" s="909"/>
      <c r="Z66" s="909"/>
      <c r="AA66" s="910"/>
    </row>
    <row r="67" spans="1:27">
      <c r="A67" s="289"/>
      <c r="B67" s="288"/>
      <c r="C67" s="288"/>
      <c r="D67" s="288"/>
      <c r="E67" s="288"/>
      <c r="F67" s="288"/>
      <c r="G67" s="288"/>
      <c r="H67" s="288"/>
      <c r="I67" s="288"/>
      <c r="J67" s="288"/>
      <c r="K67" s="288"/>
      <c r="L67" s="288"/>
      <c r="M67" s="288"/>
      <c r="N67" s="288"/>
      <c r="O67" s="288"/>
      <c r="P67" s="288"/>
      <c r="Q67" s="288"/>
      <c r="R67" s="288"/>
      <c r="S67" s="288"/>
      <c r="T67" s="909"/>
      <c r="U67" s="909"/>
      <c r="V67" s="909"/>
      <c r="W67" s="909"/>
      <c r="X67" s="909"/>
      <c r="Y67" s="909"/>
      <c r="Z67" s="909"/>
      <c r="AA67" s="910"/>
    </row>
    <row r="68" spans="1:27" ht="15.75" thickBot="1">
      <c r="A68" s="289"/>
      <c r="B68" s="288"/>
      <c r="C68" s="288"/>
      <c r="D68" s="288"/>
      <c r="E68" s="288"/>
      <c r="F68" s="288"/>
      <c r="G68" s="288"/>
      <c r="H68" s="288"/>
      <c r="I68" s="288"/>
      <c r="J68" s="288"/>
      <c r="K68" s="288"/>
      <c r="L68" s="288"/>
      <c r="M68" s="288"/>
      <c r="N68" s="288"/>
      <c r="O68" s="288"/>
      <c r="P68" s="288"/>
      <c r="Q68" s="288"/>
      <c r="R68" s="288"/>
      <c r="S68" s="288"/>
      <c r="T68" s="909"/>
      <c r="U68" s="909"/>
      <c r="V68" s="909"/>
      <c r="W68" s="909"/>
      <c r="X68" s="909"/>
      <c r="Y68" s="909"/>
      <c r="Z68" s="909"/>
      <c r="AA68" s="910"/>
    </row>
    <row r="69" spans="1:27" ht="16.5" thickBot="1">
      <c r="A69" s="777" t="s">
        <v>43</v>
      </c>
      <c r="B69" s="778"/>
      <c r="C69" s="778"/>
      <c r="D69" s="778"/>
      <c r="E69" s="778"/>
      <c r="F69" s="778"/>
      <c r="G69" s="778"/>
      <c r="H69" s="778"/>
      <c r="I69" s="779"/>
      <c r="J69" s="911"/>
      <c r="K69" s="799" t="s">
        <v>235</v>
      </c>
      <c r="L69" s="800"/>
      <c r="M69" s="800"/>
      <c r="N69" s="800"/>
      <c r="O69" s="800"/>
      <c r="P69" s="800"/>
      <c r="Q69" s="800"/>
      <c r="R69" s="800"/>
      <c r="S69" s="800"/>
      <c r="T69" s="800"/>
      <c r="U69" s="800"/>
      <c r="V69" s="800"/>
      <c r="W69" s="800"/>
      <c r="X69" s="800"/>
      <c r="Y69" s="800"/>
      <c r="Z69" s="800"/>
      <c r="AA69" s="801"/>
    </row>
    <row r="70" spans="1:27" ht="15.75" thickBot="1">
      <c r="A70" s="279" t="s">
        <v>0</v>
      </c>
      <c r="B70" s="868" t="s">
        <v>41</v>
      </c>
      <c r="C70" s="869"/>
      <c r="D70" s="870"/>
      <c r="E70" s="870"/>
      <c r="F70" s="871"/>
      <c r="G70" s="865" t="s">
        <v>42</v>
      </c>
      <c r="H70" s="866"/>
      <c r="I70" s="867"/>
      <c r="J70" s="911"/>
      <c r="K70" s="10" t="s">
        <v>0</v>
      </c>
      <c r="L70" s="802" t="s">
        <v>14</v>
      </c>
      <c r="M70" s="803"/>
      <c r="N70" s="803"/>
      <c r="O70" s="804"/>
      <c r="P70" s="802" t="s">
        <v>104</v>
      </c>
      <c r="Q70" s="803"/>
      <c r="R70" s="803"/>
      <c r="S70" s="803"/>
      <c r="T70" s="803"/>
      <c r="U70" s="803"/>
      <c r="V70" s="803"/>
      <c r="W70" s="803"/>
      <c r="X70" s="803"/>
      <c r="Y70" s="803"/>
      <c r="Z70" s="803"/>
      <c r="AA70" s="804"/>
    </row>
    <row r="71" spans="1:27">
      <c r="A71" s="280">
        <v>1</v>
      </c>
      <c r="B71" s="881" t="s">
        <v>37</v>
      </c>
      <c r="C71" s="882"/>
      <c r="D71" s="883"/>
      <c r="E71" s="883"/>
      <c r="F71" s="884"/>
      <c r="G71" s="812">
        <v>3133</v>
      </c>
      <c r="H71" s="872"/>
      <c r="I71" s="873"/>
      <c r="J71" s="911"/>
      <c r="K71" s="56">
        <v>1</v>
      </c>
      <c r="L71" s="703" t="s">
        <v>113</v>
      </c>
      <c r="M71" s="704"/>
      <c r="N71" s="704"/>
      <c r="O71" s="915"/>
      <c r="P71" s="703" t="s">
        <v>54</v>
      </c>
      <c r="Q71" s="704"/>
      <c r="R71" s="704"/>
      <c r="S71" s="704"/>
      <c r="T71" s="704"/>
      <c r="U71" s="704"/>
      <c r="V71" s="704"/>
      <c r="W71" s="704"/>
      <c r="X71" s="704"/>
      <c r="Y71" s="704"/>
      <c r="Z71" s="704"/>
      <c r="AA71" s="915"/>
    </row>
    <row r="72" spans="1:27">
      <c r="A72" s="281">
        <v>2</v>
      </c>
      <c r="B72" s="774" t="s">
        <v>38</v>
      </c>
      <c r="C72" s="863"/>
      <c r="D72" s="775"/>
      <c r="E72" s="775"/>
      <c r="F72" s="776"/>
      <c r="G72" s="793">
        <v>1137</v>
      </c>
      <c r="H72" s="874"/>
      <c r="I72" s="794"/>
      <c r="J72" s="911"/>
      <c r="K72" s="136">
        <v>2</v>
      </c>
      <c r="L72" s="569" t="s">
        <v>106</v>
      </c>
      <c r="M72" s="570"/>
      <c r="N72" s="570"/>
      <c r="O72" s="783"/>
      <c r="P72" s="569" t="s">
        <v>105</v>
      </c>
      <c r="Q72" s="570"/>
      <c r="R72" s="570"/>
      <c r="S72" s="570"/>
      <c r="T72" s="570"/>
      <c r="U72" s="570"/>
      <c r="V72" s="570"/>
      <c r="W72" s="570"/>
      <c r="X72" s="570"/>
      <c r="Y72" s="570"/>
      <c r="Z72" s="570"/>
      <c r="AA72" s="783"/>
    </row>
    <row r="73" spans="1:27">
      <c r="A73" s="281">
        <v>3</v>
      </c>
      <c r="B73" s="774" t="s">
        <v>39</v>
      </c>
      <c r="C73" s="863"/>
      <c r="D73" s="775"/>
      <c r="E73" s="775"/>
      <c r="F73" s="776"/>
      <c r="G73" s="793">
        <v>182</v>
      </c>
      <c r="H73" s="874"/>
      <c r="I73" s="794"/>
      <c r="J73" s="911"/>
      <c r="K73" s="136">
        <v>3</v>
      </c>
      <c r="L73" s="569" t="s">
        <v>108</v>
      </c>
      <c r="M73" s="570"/>
      <c r="N73" s="570"/>
      <c r="O73" s="783"/>
      <c r="P73" s="569" t="s">
        <v>107</v>
      </c>
      <c r="Q73" s="570"/>
      <c r="R73" s="570"/>
      <c r="S73" s="570"/>
      <c r="T73" s="570"/>
      <c r="U73" s="570"/>
      <c r="V73" s="570"/>
      <c r="W73" s="570"/>
      <c r="X73" s="570"/>
      <c r="Y73" s="570"/>
      <c r="Z73" s="570"/>
      <c r="AA73" s="783"/>
    </row>
    <row r="74" spans="1:27" ht="15.75" thickBot="1">
      <c r="A74" s="282">
        <v>4</v>
      </c>
      <c r="B74" s="762" t="s">
        <v>40</v>
      </c>
      <c r="C74" s="864"/>
      <c r="D74" s="763"/>
      <c r="E74" s="763"/>
      <c r="F74" s="764"/>
      <c r="G74" s="810">
        <v>1511</v>
      </c>
      <c r="H74" s="875"/>
      <c r="I74" s="811"/>
      <c r="J74" s="911"/>
      <c r="K74" s="136">
        <v>4</v>
      </c>
      <c r="L74" s="569" t="s">
        <v>111</v>
      </c>
      <c r="M74" s="570"/>
      <c r="N74" s="570"/>
      <c r="O74" s="783"/>
      <c r="P74" s="569" t="s">
        <v>109</v>
      </c>
      <c r="Q74" s="570"/>
      <c r="R74" s="570"/>
      <c r="S74" s="570"/>
      <c r="T74" s="570"/>
      <c r="U74" s="570"/>
      <c r="V74" s="570"/>
      <c r="W74" s="570"/>
      <c r="X74" s="570"/>
      <c r="Y74" s="570"/>
      <c r="Z74" s="570"/>
      <c r="AA74" s="783"/>
    </row>
    <row r="75" spans="1:27" ht="15.75" thickBot="1">
      <c r="A75" s="908"/>
      <c r="B75" s="909"/>
      <c r="C75" s="909"/>
      <c r="D75" s="909"/>
      <c r="E75" s="909"/>
      <c r="F75" s="909"/>
      <c r="G75" s="909"/>
      <c r="H75" s="909"/>
      <c r="I75" s="909"/>
      <c r="J75" s="910"/>
      <c r="K75" s="19">
        <v>5</v>
      </c>
      <c r="L75" s="457" t="s">
        <v>112</v>
      </c>
      <c r="M75" s="458"/>
      <c r="N75" s="458"/>
      <c r="O75" s="767"/>
      <c r="P75" s="457" t="s">
        <v>110</v>
      </c>
      <c r="Q75" s="458"/>
      <c r="R75" s="458"/>
      <c r="S75" s="458"/>
      <c r="T75" s="458"/>
      <c r="U75" s="458"/>
      <c r="V75" s="458"/>
      <c r="W75" s="458"/>
      <c r="X75" s="458"/>
      <c r="Y75" s="458"/>
      <c r="Z75" s="458"/>
      <c r="AA75" s="767"/>
    </row>
    <row r="76" spans="1:27">
      <c r="A76" s="908"/>
      <c r="B76" s="909"/>
      <c r="C76" s="909"/>
      <c r="D76" s="909"/>
      <c r="E76" s="909"/>
      <c r="F76" s="909"/>
      <c r="G76" s="909"/>
      <c r="H76" s="909"/>
      <c r="I76" s="909"/>
      <c r="J76" s="909"/>
      <c r="K76" s="909"/>
      <c r="L76" s="909"/>
      <c r="M76" s="909"/>
      <c r="N76" s="909"/>
      <c r="O76" s="909"/>
      <c r="P76" s="909"/>
      <c r="Q76" s="909"/>
      <c r="R76" s="909"/>
      <c r="S76" s="909"/>
      <c r="T76" s="909"/>
      <c r="U76" s="909"/>
      <c r="V76" s="909"/>
      <c r="W76" s="909"/>
      <c r="X76" s="909"/>
      <c r="Y76" s="909"/>
      <c r="Z76" s="909"/>
      <c r="AA76" s="910"/>
    </row>
    <row r="77" spans="1:27" ht="15.75" thickBot="1">
      <c r="A77" s="912"/>
      <c r="B77" s="913"/>
      <c r="C77" s="913"/>
      <c r="D77" s="913"/>
      <c r="E77" s="913"/>
      <c r="F77" s="913"/>
      <c r="G77" s="913"/>
      <c r="H77" s="913"/>
      <c r="I77" s="913"/>
      <c r="J77" s="913"/>
      <c r="K77" s="913"/>
      <c r="L77" s="913"/>
      <c r="M77" s="913"/>
      <c r="N77" s="913"/>
      <c r="O77" s="913"/>
      <c r="P77" s="913"/>
      <c r="Q77" s="913"/>
      <c r="R77" s="913"/>
      <c r="S77" s="913"/>
      <c r="T77" s="913"/>
      <c r="U77" s="913"/>
      <c r="V77" s="913"/>
      <c r="W77" s="913"/>
      <c r="X77" s="913"/>
      <c r="Y77" s="913"/>
      <c r="Z77" s="913"/>
      <c r="AA77" s="914"/>
    </row>
  </sheetData>
  <mergeCells count="298">
    <mergeCell ref="D66:E66"/>
    <mergeCell ref="F66:G66"/>
    <mergeCell ref="H66:I66"/>
    <mergeCell ref="J66:K66"/>
    <mergeCell ref="L66:M66"/>
    <mergeCell ref="N66:O66"/>
    <mergeCell ref="P66:Q66"/>
    <mergeCell ref="R66:S66"/>
    <mergeCell ref="D64:E64"/>
    <mergeCell ref="F64:G64"/>
    <mergeCell ref="H64:I64"/>
    <mergeCell ref="J64:K64"/>
    <mergeCell ref="L64:M64"/>
    <mergeCell ref="N64:O64"/>
    <mergeCell ref="P64:Q64"/>
    <mergeCell ref="R64:S64"/>
    <mergeCell ref="D65:E65"/>
    <mergeCell ref="F65:G65"/>
    <mergeCell ref="H65:I65"/>
    <mergeCell ref="J65:K65"/>
    <mergeCell ref="L65:M65"/>
    <mergeCell ref="N65:O65"/>
    <mergeCell ref="P65:Q65"/>
    <mergeCell ref="R65:S65"/>
    <mergeCell ref="A61:S61"/>
    <mergeCell ref="A62:A63"/>
    <mergeCell ref="B62:B63"/>
    <mergeCell ref="D62:S62"/>
    <mergeCell ref="D63:E63"/>
    <mergeCell ref="F63:G63"/>
    <mergeCell ref="H63:I63"/>
    <mergeCell ref="J63:K63"/>
    <mergeCell ref="L63:M63"/>
    <mergeCell ref="N63:O63"/>
    <mergeCell ref="P63:Q63"/>
    <mergeCell ref="R63:S63"/>
    <mergeCell ref="A58:B58"/>
    <mergeCell ref="D58:E58"/>
    <mergeCell ref="F58:G58"/>
    <mergeCell ref="H58:I58"/>
    <mergeCell ref="J58:K58"/>
    <mergeCell ref="L58:M58"/>
    <mergeCell ref="N58:O58"/>
    <mergeCell ref="P58:Q58"/>
    <mergeCell ref="R58:S58"/>
    <mergeCell ref="A57:B57"/>
    <mergeCell ref="D57:E57"/>
    <mergeCell ref="F57:G57"/>
    <mergeCell ref="H57:I57"/>
    <mergeCell ref="J57:K57"/>
    <mergeCell ref="L57:M57"/>
    <mergeCell ref="N57:O57"/>
    <mergeCell ref="P57:Q57"/>
    <mergeCell ref="R57:S57"/>
    <mergeCell ref="R55:S55"/>
    <mergeCell ref="F56:G56"/>
    <mergeCell ref="H56:I56"/>
    <mergeCell ref="J56:K56"/>
    <mergeCell ref="L56:M56"/>
    <mergeCell ref="N56:O56"/>
    <mergeCell ref="P56:Q56"/>
    <mergeCell ref="R56:S56"/>
    <mergeCell ref="A56:B56"/>
    <mergeCell ref="D56:E56"/>
    <mergeCell ref="A59:S60"/>
    <mergeCell ref="D53:E53"/>
    <mergeCell ref="F53:G53"/>
    <mergeCell ref="H53:I53"/>
    <mergeCell ref="J53:K53"/>
    <mergeCell ref="L53:M53"/>
    <mergeCell ref="N53:O53"/>
    <mergeCell ref="P53:Q53"/>
    <mergeCell ref="R53:S53"/>
    <mergeCell ref="D54:E54"/>
    <mergeCell ref="F54:G54"/>
    <mergeCell ref="H54:I54"/>
    <mergeCell ref="J54:K54"/>
    <mergeCell ref="L54:M54"/>
    <mergeCell ref="N54:O54"/>
    <mergeCell ref="P54:Q54"/>
    <mergeCell ref="R54:S54"/>
    <mergeCell ref="D55:E55"/>
    <mergeCell ref="F55:G55"/>
    <mergeCell ref="H55:I55"/>
    <mergeCell ref="J55:K55"/>
    <mergeCell ref="L55:M55"/>
    <mergeCell ref="N55:O55"/>
    <mergeCell ref="P55:Q55"/>
    <mergeCell ref="A27:AA28"/>
    <mergeCell ref="A18:AA19"/>
    <mergeCell ref="A50:S50"/>
    <mergeCell ref="A51:A52"/>
    <mergeCell ref="B51:B52"/>
    <mergeCell ref="D51:S51"/>
    <mergeCell ref="D52:E52"/>
    <mergeCell ref="F52:G52"/>
    <mergeCell ref="H52:I52"/>
    <mergeCell ref="J52:K52"/>
    <mergeCell ref="L52:M52"/>
    <mergeCell ref="N52:O52"/>
    <mergeCell ref="P52:Q52"/>
    <mergeCell ref="R52:S52"/>
    <mergeCell ref="A48:S49"/>
    <mergeCell ref="T29:AA68"/>
    <mergeCell ref="A20:AA20"/>
    <mergeCell ref="A21:A23"/>
    <mergeCell ref="B21:B23"/>
    <mergeCell ref="D21:AA21"/>
    <mergeCell ref="D22:F22"/>
    <mergeCell ref="G22:I22"/>
    <mergeCell ref="J22:L22"/>
    <mergeCell ref="M22:O22"/>
    <mergeCell ref="P22:R22"/>
    <mergeCell ref="S22:U22"/>
    <mergeCell ref="V22:X22"/>
    <mergeCell ref="Y22:AA22"/>
    <mergeCell ref="D44:E44"/>
    <mergeCell ref="F44:G44"/>
    <mergeCell ref="H44:I44"/>
    <mergeCell ref="J44:K44"/>
    <mergeCell ref="L44:M44"/>
    <mergeCell ref="N44:O44"/>
    <mergeCell ref="P44:Q44"/>
    <mergeCell ref="R44:S44"/>
    <mergeCell ref="D35:E35"/>
    <mergeCell ref="F35:G35"/>
    <mergeCell ref="H35:I35"/>
    <mergeCell ref="J35:K35"/>
    <mergeCell ref="L35:M35"/>
    <mergeCell ref="N35:O35"/>
    <mergeCell ref="P35:Q35"/>
    <mergeCell ref="R35:S35"/>
    <mergeCell ref="D43:E43"/>
    <mergeCell ref="F43:G43"/>
    <mergeCell ref="H43:I43"/>
    <mergeCell ref="J43:K43"/>
    <mergeCell ref="L43:M43"/>
    <mergeCell ref="N43:O43"/>
    <mergeCell ref="P43:Q43"/>
    <mergeCell ref="R43:S43"/>
    <mergeCell ref="D41:E41"/>
    <mergeCell ref="F41:G41"/>
    <mergeCell ref="H41:I41"/>
    <mergeCell ref="J41:K41"/>
    <mergeCell ref="L41:M41"/>
    <mergeCell ref="N41:O41"/>
    <mergeCell ref="P41:Q41"/>
    <mergeCell ref="R41:S41"/>
    <mergeCell ref="D42:E42"/>
    <mergeCell ref="F42:G42"/>
    <mergeCell ref="H42:I42"/>
    <mergeCell ref="J42:K42"/>
    <mergeCell ref="L42:M42"/>
    <mergeCell ref="N42:O42"/>
    <mergeCell ref="P42:Q42"/>
    <mergeCell ref="R42:S42"/>
    <mergeCell ref="A75:J75"/>
    <mergeCell ref="J69:J74"/>
    <mergeCell ref="A76:AA77"/>
    <mergeCell ref="K69:AA69"/>
    <mergeCell ref="P70:AA70"/>
    <mergeCell ref="L70:O70"/>
    <mergeCell ref="L71:O71"/>
    <mergeCell ref="L72:O72"/>
    <mergeCell ref="L73:O73"/>
    <mergeCell ref="L74:O74"/>
    <mergeCell ref="L75:O75"/>
    <mergeCell ref="P71:AA71"/>
    <mergeCell ref="P72:AA72"/>
    <mergeCell ref="P73:AA73"/>
    <mergeCell ref="P74:AA74"/>
    <mergeCell ref="P75:AA75"/>
    <mergeCell ref="R45:S45"/>
    <mergeCell ref="R46:S46"/>
    <mergeCell ref="R47:S47"/>
    <mergeCell ref="N45:O45"/>
    <mergeCell ref="N46:O46"/>
    <mergeCell ref="N47:O47"/>
    <mergeCell ref="P45:Q45"/>
    <mergeCell ref="P46:Q46"/>
    <mergeCell ref="P47:Q47"/>
    <mergeCell ref="J45:K45"/>
    <mergeCell ref="J46:K46"/>
    <mergeCell ref="J47:K47"/>
    <mergeCell ref="L45:M45"/>
    <mergeCell ref="L46:M46"/>
    <mergeCell ref="L47:M47"/>
    <mergeCell ref="F45:G45"/>
    <mergeCell ref="F46:G46"/>
    <mergeCell ref="F47:G47"/>
    <mergeCell ref="H45:I45"/>
    <mergeCell ref="H46:I46"/>
    <mergeCell ref="H47:I47"/>
    <mergeCell ref="A45:B45"/>
    <mergeCell ref="A46:B46"/>
    <mergeCell ref="A47:B47"/>
    <mergeCell ref="D45:E45"/>
    <mergeCell ref="D46:E46"/>
    <mergeCell ref="D47:E47"/>
    <mergeCell ref="P39:Q39"/>
    <mergeCell ref="P40:Q40"/>
    <mergeCell ref="R32:S32"/>
    <mergeCell ref="R33:S33"/>
    <mergeCell ref="R34:S34"/>
    <mergeCell ref="R36:S36"/>
    <mergeCell ref="R37:S37"/>
    <mergeCell ref="R38:S38"/>
    <mergeCell ref="R39:S39"/>
    <mergeCell ref="R40:S40"/>
    <mergeCell ref="P32:Q32"/>
    <mergeCell ref="P33:Q33"/>
    <mergeCell ref="P34:Q34"/>
    <mergeCell ref="P36:Q36"/>
    <mergeCell ref="P37:Q37"/>
    <mergeCell ref="P38:Q38"/>
    <mergeCell ref="L39:M39"/>
    <mergeCell ref="L40:M40"/>
    <mergeCell ref="H38:I38"/>
    <mergeCell ref="N32:O32"/>
    <mergeCell ref="N33:O33"/>
    <mergeCell ref="N34:O34"/>
    <mergeCell ref="N36:O36"/>
    <mergeCell ref="N37:O37"/>
    <mergeCell ref="N38:O38"/>
    <mergeCell ref="N39:O39"/>
    <mergeCell ref="N40:O40"/>
    <mergeCell ref="L32:M32"/>
    <mergeCell ref="L33:M33"/>
    <mergeCell ref="L34:M34"/>
    <mergeCell ref="L36:M36"/>
    <mergeCell ref="L37:M37"/>
    <mergeCell ref="L38:M38"/>
    <mergeCell ref="A30:A31"/>
    <mergeCell ref="B30:B31"/>
    <mergeCell ref="D39:E39"/>
    <mergeCell ref="D40:E40"/>
    <mergeCell ref="F32:G32"/>
    <mergeCell ref="F33:G33"/>
    <mergeCell ref="F34:G34"/>
    <mergeCell ref="F36:G36"/>
    <mergeCell ref="F37:G37"/>
    <mergeCell ref="F38:G38"/>
    <mergeCell ref="F39:G39"/>
    <mergeCell ref="F40:G40"/>
    <mergeCell ref="D32:E32"/>
    <mergeCell ref="D33:E33"/>
    <mergeCell ref="D34:E34"/>
    <mergeCell ref="D36:E36"/>
    <mergeCell ref="D37:E37"/>
    <mergeCell ref="D38:E38"/>
    <mergeCell ref="A1:AA1"/>
    <mergeCell ref="B71:F71"/>
    <mergeCell ref="B72:F72"/>
    <mergeCell ref="A69:I69"/>
    <mergeCell ref="A29:S29"/>
    <mergeCell ref="D30:S30"/>
    <mergeCell ref="S3:U3"/>
    <mergeCell ref="V3:X3"/>
    <mergeCell ref="Y3:AA3"/>
    <mergeCell ref="D2:AA2"/>
    <mergeCell ref="B2:B4"/>
    <mergeCell ref="A2:A4"/>
    <mergeCell ref="D3:F3"/>
    <mergeCell ref="G3:I3"/>
    <mergeCell ref="J3:L3"/>
    <mergeCell ref="M3:O3"/>
    <mergeCell ref="D31:E31"/>
    <mergeCell ref="F31:G31"/>
    <mergeCell ref="H31:I31"/>
    <mergeCell ref="J31:K31"/>
    <mergeCell ref="L31:M31"/>
    <mergeCell ref="N31:O31"/>
    <mergeCell ref="P31:Q31"/>
    <mergeCell ref="R31:S31"/>
    <mergeCell ref="P3:R3"/>
    <mergeCell ref="B73:F73"/>
    <mergeCell ref="B74:F74"/>
    <mergeCell ref="G70:I70"/>
    <mergeCell ref="B70:F70"/>
    <mergeCell ref="G71:I71"/>
    <mergeCell ref="G72:I72"/>
    <mergeCell ref="G73:I73"/>
    <mergeCell ref="G74:I74"/>
    <mergeCell ref="H39:I39"/>
    <mergeCell ref="H40:I40"/>
    <mergeCell ref="J32:K32"/>
    <mergeCell ref="J33:K33"/>
    <mergeCell ref="J34:K34"/>
    <mergeCell ref="J36:K36"/>
    <mergeCell ref="J37:K37"/>
    <mergeCell ref="J38:K38"/>
    <mergeCell ref="J39:K39"/>
    <mergeCell ref="J40:K40"/>
    <mergeCell ref="H32:I32"/>
    <mergeCell ref="H33:I33"/>
    <mergeCell ref="H34:I34"/>
    <mergeCell ref="H36:I36"/>
    <mergeCell ref="H37:I37"/>
  </mergeCells>
  <pageMargins left="0.7" right="0.7" top="0.75" bottom="0.75" header="0.3" footer="0.3"/>
  <pageSetup orientation="portrait" horizontalDpi="300" verticalDpi="300" r:id="rId1"/>
  <ignoredErrors>
    <ignoredError sqref="D33" formula="1"/>
  </ignoredErrors>
  <drawing r:id="rId2"/>
</worksheet>
</file>

<file path=xl/worksheets/sheet8.xml><?xml version="1.0" encoding="utf-8"?>
<worksheet xmlns="http://schemas.openxmlformats.org/spreadsheetml/2006/main" xmlns:r="http://schemas.openxmlformats.org/officeDocument/2006/relationships">
  <sheetPr codeName="Sheet8"/>
  <dimension ref="A1:AA73"/>
  <sheetViews>
    <sheetView zoomScale="85" zoomScaleNormal="85" workbookViewId="0">
      <selection sqref="A1:AA1"/>
    </sheetView>
  </sheetViews>
  <sheetFormatPr defaultRowHeight="15"/>
  <cols>
    <col min="1" max="1" width="6.28515625" style="22" customWidth="1"/>
    <col min="2" max="2" width="35.140625" style="22" bestFit="1" customWidth="1"/>
    <col min="3" max="3" width="2.140625" style="22" hidden="1" customWidth="1"/>
    <col min="4" max="27" width="8" style="22" customWidth="1"/>
    <col min="28" max="28" width="10.28515625" style="22" bestFit="1" customWidth="1"/>
    <col min="29" max="16384" width="9.140625" style="22"/>
  </cols>
  <sheetData>
    <row r="1" spans="1:27" ht="16.5" thickBot="1">
      <c r="A1" s="799" t="s">
        <v>346</v>
      </c>
      <c r="B1" s="800"/>
      <c r="C1" s="800"/>
      <c r="D1" s="800"/>
      <c r="E1" s="800"/>
      <c r="F1" s="800"/>
      <c r="G1" s="800"/>
      <c r="H1" s="800"/>
      <c r="I1" s="800"/>
      <c r="J1" s="800"/>
      <c r="K1" s="800"/>
      <c r="L1" s="800"/>
      <c r="M1" s="800"/>
      <c r="N1" s="800"/>
      <c r="O1" s="800"/>
      <c r="P1" s="800"/>
      <c r="Q1" s="800"/>
      <c r="R1" s="800"/>
      <c r="S1" s="800"/>
      <c r="T1" s="800"/>
      <c r="U1" s="800"/>
      <c r="V1" s="800"/>
      <c r="W1" s="800"/>
      <c r="X1" s="800"/>
      <c r="Y1" s="800"/>
      <c r="Z1" s="800"/>
      <c r="AA1" s="801"/>
    </row>
    <row r="2" spans="1:27" ht="15.75" thickBot="1">
      <c r="A2" s="887" t="s">
        <v>0</v>
      </c>
      <c r="B2" s="887" t="s">
        <v>30</v>
      </c>
      <c r="C2" s="239"/>
      <c r="D2" s="885" t="s">
        <v>6</v>
      </c>
      <c r="E2" s="825"/>
      <c r="F2" s="825"/>
      <c r="G2" s="825"/>
      <c r="H2" s="825"/>
      <c r="I2" s="825"/>
      <c r="J2" s="825"/>
      <c r="K2" s="825"/>
      <c r="L2" s="825"/>
      <c r="M2" s="825"/>
      <c r="N2" s="825"/>
      <c r="O2" s="825"/>
      <c r="P2" s="825"/>
      <c r="Q2" s="825"/>
      <c r="R2" s="825"/>
      <c r="S2" s="825"/>
      <c r="T2" s="825"/>
      <c r="U2" s="825"/>
      <c r="V2" s="825"/>
      <c r="W2" s="825"/>
      <c r="X2" s="825"/>
      <c r="Y2" s="825"/>
      <c r="Z2" s="825"/>
      <c r="AA2" s="826"/>
    </row>
    <row r="3" spans="1:27" ht="15.75" thickBot="1">
      <c r="A3" s="888"/>
      <c r="B3" s="888"/>
      <c r="C3" s="297"/>
      <c r="D3" s="862" t="s">
        <v>7</v>
      </c>
      <c r="E3" s="828"/>
      <c r="F3" s="829"/>
      <c r="G3" s="827" t="s">
        <v>8</v>
      </c>
      <c r="H3" s="828"/>
      <c r="I3" s="886"/>
      <c r="J3" s="862" t="s">
        <v>9</v>
      </c>
      <c r="K3" s="828"/>
      <c r="L3" s="829"/>
      <c r="M3" s="827" t="s">
        <v>19</v>
      </c>
      <c r="N3" s="828"/>
      <c r="O3" s="886"/>
      <c r="P3" s="862" t="s">
        <v>10</v>
      </c>
      <c r="Q3" s="828"/>
      <c r="R3" s="829"/>
      <c r="S3" s="827" t="s">
        <v>11</v>
      </c>
      <c r="T3" s="828"/>
      <c r="U3" s="886"/>
      <c r="V3" s="862" t="s">
        <v>12</v>
      </c>
      <c r="W3" s="828"/>
      <c r="X3" s="829"/>
      <c r="Y3" s="827" t="s">
        <v>13</v>
      </c>
      <c r="Z3" s="828"/>
      <c r="AA3" s="829"/>
    </row>
    <row r="4" spans="1:27" ht="30.75" thickBot="1">
      <c r="A4" s="888"/>
      <c r="B4" s="888"/>
      <c r="C4" s="297"/>
      <c r="D4" s="25" t="s">
        <v>24</v>
      </c>
      <c r="E4" s="26" t="s">
        <v>25</v>
      </c>
      <c r="F4" s="27" t="s">
        <v>26</v>
      </c>
      <c r="G4" s="30" t="s">
        <v>24</v>
      </c>
      <c r="H4" s="26" t="s">
        <v>25</v>
      </c>
      <c r="I4" s="31" t="s">
        <v>26</v>
      </c>
      <c r="J4" s="295" t="s">
        <v>24</v>
      </c>
      <c r="K4" s="293" t="s">
        <v>25</v>
      </c>
      <c r="L4" s="294" t="s">
        <v>26</v>
      </c>
      <c r="M4" s="296" t="s">
        <v>24</v>
      </c>
      <c r="N4" s="293" t="s">
        <v>25</v>
      </c>
      <c r="O4" s="24" t="s">
        <v>26</v>
      </c>
      <c r="P4" s="295" t="s">
        <v>24</v>
      </c>
      <c r="Q4" s="293" t="s">
        <v>25</v>
      </c>
      <c r="R4" s="294" t="s">
        <v>26</v>
      </c>
      <c r="S4" s="296" t="s">
        <v>24</v>
      </c>
      <c r="T4" s="293" t="s">
        <v>25</v>
      </c>
      <c r="U4" s="24" t="s">
        <v>26</v>
      </c>
      <c r="V4" s="295" t="s">
        <v>24</v>
      </c>
      <c r="W4" s="293" t="s">
        <v>25</v>
      </c>
      <c r="X4" s="294" t="s">
        <v>26</v>
      </c>
      <c r="Y4" s="296" t="s">
        <v>24</v>
      </c>
      <c r="Z4" s="293" t="s">
        <v>25</v>
      </c>
      <c r="AA4" s="294" t="s">
        <v>26</v>
      </c>
    </row>
    <row r="5" spans="1:27">
      <c r="A5" s="135">
        <v>1</v>
      </c>
      <c r="B5" s="277" t="s">
        <v>27</v>
      </c>
      <c r="C5" s="277"/>
      <c r="D5" s="273">
        <v>4</v>
      </c>
      <c r="E5" s="28">
        <v>8</v>
      </c>
      <c r="F5" s="292">
        <v>100</v>
      </c>
      <c r="G5" s="273">
        <v>6</v>
      </c>
      <c r="H5" s="28">
        <v>16</v>
      </c>
      <c r="I5" s="274">
        <v>100</v>
      </c>
      <c r="J5" s="273">
        <v>8</v>
      </c>
      <c r="K5" s="28">
        <v>20</v>
      </c>
      <c r="L5" s="274">
        <v>200</v>
      </c>
      <c r="M5" s="273">
        <v>12</v>
      </c>
      <c r="N5" s="28">
        <v>24</v>
      </c>
      <c r="O5" s="274">
        <v>200</v>
      </c>
      <c r="P5" s="273">
        <v>16</v>
      </c>
      <c r="Q5" s="28">
        <v>32</v>
      </c>
      <c r="R5" s="274">
        <v>400</v>
      </c>
      <c r="S5" s="273">
        <v>24</v>
      </c>
      <c r="T5" s="28">
        <v>64</v>
      </c>
      <c r="U5" s="274">
        <v>400</v>
      </c>
      <c r="V5" s="273">
        <v>32</v>
      </c>
      <c r="W5" s="28">
        <v>96</v>
      </c>
      <c r="X5" s="274">
        <v>1000</v>
      </c>
      <c r="Y5" s="273">
        <v>48</v>
      </c>
      <c r="Z5" s="28">
        <v>128</v>
      </c>
      <c r="AA5" s="274">
        <v>1000</v>
      </c>
    </row>
    <row r="6" spans="1:27">
      <c r="A6" s="136">
        <v>2</v>
      </c>
      <c r="B6" s="272" t="s">
        <v>29</v>
      </c>
      <c r="C6" s="272"/>
      <c r="D6" s="285">
        <v>4</v>
      </c>
      <c r="E6" s="20">
        <v>8</v>
      </c>
      <c r="F6" s="286">
        <v>300</v>
      </c>
      <c r="G6" s="285">
        <v>4</v>
      </c>
      <c r="H6" s="20">
        <v>8</v>
      </c>
      <c r="I6" s="287">
        <v>300</v>
      </c>
      <c r="J6" s="285">
        <v>6</v>
      </c>
      <c r="K6" s="20">
        <v>12</v>
      </c>
      <c r="L6" s="287">
        <v>600</v>
      </c>
      <c r="M6" s="285">
        <v>8</v>
      </c>
      <c r="N6" s="20">
        <v>12</v>
      </c>
      <c r="O6" s="287">
        <v>600</v>
      </c>
      <c r="P6" s="285">
        <v>12</v>
      </c>
      <c r="Q6" s="20">
        <v>16</v>
      </c>
      <c r="R6" s="287">
        <v>1000</v>
      </c>
      <c r="S6" s="285">
        <v>16</v>
      </c>
      <c r="T6" s="20">
        <v>24</v>
      </c>
      <c r="U6" s="287">
        <v>1200</v>
      </c>
      <c r="V6" s="285">
        <v>24</v>
      </c>
      <c r="W6" s="20">
        <v>32</v>
      </c>
      <c r="X6" s="287">
        <v>2500</v>
      </c>
      <c r="Y6" s="285">
        <v>24</v>
      </c>
      <c r="Z6" s="20">
        <v>64</v>
      </c>
      <c r="AA6" s="287">
        <v>3000</v>
      </c>
    </row>
    <row r="7" spans="1:27">
      <c r="A7" s="136">
        <v>3</v>
      </c>
      <c r="B7" s="272" t="s">
        <v>316</v>
      </c>
      <c r="C7" s="272"/>
      <c r="D7" s="285">
        <v>2</v>
      </c>
      <c r="E7" s="20">
        <v>4</v>
      </c>
      <c r="F7" s="286">
        <v>0</v>
      </c>
      <c r="G7" s="285">
        <v>2</v>
      </c>
      <c r="H7" s="20">
        <v>4</v>
      </c>
      <c r="I7" s="287">
        <v>0</v>
      </c>
      <c r="J7" s="285">
        <v>2</v>
      </c>
      <c r="K7" s="20">
        <v>4</v>
      </c>
      <c r="L7" s="287">
        <v>0</v>
      </c>
      <c r="M7" s="285">
        <v>4</v>
      </c>
      <c r="N7" s="20">
        <v>8</v>
      </c>
      <c r="O7" s="287">
        <v>0</v>
      </c>
      <c r="P7" s="285">
        <v>4</v>
      </c>
      <c r="Q7" s="20">
        <v>8</v>
      </c>
      <c r="R7" s="287">
        <v>0</v>
      </c>
      <c r="S7" s="285">
        <v>8</v>
      </c>
      <c r="T7" s="20">
        <v>16</v>
      </c>
      <c r="U7" s="287">
        <v>0</v>
      </c>
      <c r="V7" s="285">
        <v>12</v>
      </c>
      <c r="W7" s="20">
        <v>24</v>
      </c>
      <c r="X7" s="287">
        <v>0</v>
      </c>
      <c r="Y7" s="285">
        <v>16</v>
      </c>
      <c r="Z7" s="20">
        <v>48</v>
      </c>
      <c r="AA7" s="287">
        <v>0</v>
      </c>
    </row>
    <row r="8" spans="1:27">
      <c r="A8" s="136">
        <v>4</v>
      </c>
      <c r="B8" s="272" t="s">
        <v>31</v>
      </c>
      <c r="C8" s="272"/>
      <c r="D8" s="285">
        <v>6</v>
      </c>
      <c r="E8" s="20">
        <v>12</v>
      </c>
      <c r="F8" s="286">
        <v>200</v>
      </c>
      <c r="G8" s="285">
        <v>10</v>
      </c>
      <c r="H8" s="20">
        <v>16</v>
      </c>
      <c r="I8" s="287">
        <v>200</v>
      </c>
      <c r="J8" s="285">
        <v>14</v>
      </c>
      <c r="K8" s="20">
        <v>20</v>
      </c>
      <c r="L8" s="287">
        <v>350</v>
      </c>
      <c r="M8" s="285">
        <v>12</v>
      </c>
      <c r="N8" s="20">
        <v>24</v>
      </c>
      <c r="O8" s="287">
        <v>350</v>
      </c>
      <c r="P8" s="285">
        <v>20</v>
      </c>
      <c r="Q8" s="20">
        <v>40</v>
      </c>
      <c r="R8" s="287">
        <v>400</v>
      </c>
      <c r="S8" s="285">
        <v>20</v>
      </c>
      <c r="T8" s="20">
        <v>40</v>
      </c>
      <c r="U8" s="287">
        <v>100</v>
      </c>
      <c r="V8" s="285">
        <v>28</v>
      </c>
      <c r="W8" s="20">
        <v>56</v>
      </c>
      <c r="X8" s="287">
        <v>100</v>
      </c>
      <c r="Y8" s="285">
        <v>28</v>
      </c>
      <c r="Z8" s="20">
        <v>52</v>
      </c>
      <c r="AA8" s="287">
        <v>100</v>
      </c>
    </row>
    <row r="9" spans="1:27">
      <c r="A9" s="136">
        <v>5</v>
      </c>
      <c r="B9" s="272" t="s">
        <v>32</v>
      </c>
      <c r="C9" s="272"/>
      <c r="D9" s="290" t="s">
        <v>36</v>
      </c>
      <c r="E9" s="32" t="s">
        <v>36</v>
      </c>
      <c r="F9" s="291" t="s">
        <v>36</v>
      </c>
      <c r="G9" s="290" t="s">
        <v>36</v>
      </c>
      <c r="H9" s="32" t="s">
        <v>36</v>
      </c>
      <c r="I9" s="138" t="s">
        <v>36</v>
      </c>
      <c r="J9" s="290" t="s">
        <v>36</v>
      </c>
      <c r="K9" s="32" t="s">
        <v>36</v>
      </c>
      <c r="L9" s="138" t="s">
        <v>36</v>
      </c>
      <c r="M9" s="290" t="s">
        <v>36</v>
      </c>
      <c r="N9" s="32" t="s">
        <v>36</v>
      </c>
      <c r="O9" s="138" t="s">
        <v>36</v>
      </c>
      <c r="P9" s="290" t="s">
        <v>36</v>
      </c>
      <c r="Q9" s="32" t="s">
        <v>36</v>
      </c>
      <c r="R9" s="138" t="s">
        <v>36</v>
      </c>
      <c r="S9" s="285">
        <v>20</v>
      </c>
      <c r="T9" s="20">
        <v>40</v>
      </c>
      <c r="U9" s="287">
        <v>1000</v>
      </c>
      <c r="V9" s="285">
        <v>28</v>
      </c>
      <c r="W9" s="20">
        <v>56</v>
      </c>
      <c r="X9" s="287">
        <v>100</v>
      </c>
      <c r="Y9" s="285">
        <v>28</v>
      </c>
      <c r="Z9" s="20">
        <v>52</v>
      </c>
      <c r="AA9" s="287">
        <v>100</v>
      </c>
    </row>
    <row r="10" spans="1:27">
      <c r="A10" s="136">
        <v>6</v>
      </c>
      <c r="B10" s="272" t="s">
        <v>33</v>
      </c>
      <c r="C10" s="272"/>
      <c r="D10" s="290" t="s">
        <v>36</v>
      </c>
      <c r="E10" s="32" t="s">
        <v>36</v>
      </c>
      <c r="F10" s="291" t="s">
        <v>36</v>
      </c>
      <c r="G10" s="290" t="s">
        <v>36</v>
      </c>
      <c r="H10" s="32" t="s">
        <v>36</v>
      </c>
      <c r="I10" s="138" t="s">
        <v>36</v>
      </c>
      <c r="J10" s="290" t="s">
        <v>36</v>
      </c>
      <c r="K10" s="32" t="s">
        <v>36</v>
      </c>
      <c r="L10" s="138" t="s">
        <v>36</v>
      </c>
      <c r="M10" s="290" t="s">
        <v>36</v>
      </c>
      <c r="N10" s="32" t="s">
        <v>36</v>
      </c>
      <c r="O10" s="138" t="s">
        <v>36</v>
      </c>
      <c r="P10" s="290" t="s">
        <v>36</v>
      </c>
      <c r="Q10" s="32" t="s">
        <v>36</v>
      </c>
      <c r="R10" s="138" t="s">
        <v>36</v>
      </c>
      <c r="S10" s="290" t="s">
        <v>36</v>
      </c>
      <c r="T10" s="32" t="s">
        <v>36</v>
      </c>
      <c r="U10" s="138" t="s">
        <v>36</v>
      </c>
      <c r="V10" s="285">
        <v>28</v>
      </c>
      <c r="W10" s="20">
        <v>56</v>
      </c>
      <c r="X10" s="287">
        <v>1600</v>
      </c>
      <c r="Y10" s="285">
        <v>28</v>
      </c>
      <c r="Z10" s="20">
        <v>52</v>
      </c>
      <c r="AA10" s="287">
        <v>100</v>
      </c>
    </row>
    <row r="11" spans="1:27">
      <c r="A11" s="136">
        <v>7</v>
      </c>
      <c r="B11" s="272" t="s">
        <v>34</v>
      </c>
      <c r="C11" s="272"/>
      <c r="D11" s="290" t="s">
        <v>36</v>
      </c>
      <c r="E11" s="32" t="s">
        <v>36</v>
      </c>
      <c r="F11" s="291" t="s">
        <v>36</v>
      </c>
      <c r="G11" s="290" t="s">
        <v>36</v>
      </c>
      <c r="H11" s="32" t="s">
        <v>36</v>
      </c>
      <c r="I11" s="138" t="s">
        <v>36</v>
      </c>
      <c r="J11" s="290" t="s">
        <v>36</v>
      </c>
      <c r="K11" s="32" t="s">
        <v>36</v>
      </c>
      <c r="L11" s="138" t="s">
        <v>36</v>
      </c>
      <c r="M11" s="290" t="s">
        <v>36</v>
      </c>
      <c r="N11" s="32" t="s">
        <v>36</v>
      </c>
      <c r="O11" s="138" t="s">
        <v>36</v>
      </c>
      <c r="P11" s="290" t="s">
        <v>36</v>
      </c>
      <c r="Q11" s="32" t="s">
        <v>36</v>
      </c>
      <c r="R11" s="138" t="s">
        <v>36</v>
      </c>
      <c r="S11" s="290" t="s">
        <v>36</v>
      </c>
      <c r="T11" s="32" t="s">
        <v>36</v>
      </c>
      <c r="U11" s="138" t="s">
        <v>36</v>
      </c>
      <c r="V11" s="290" t="s">
        <v>36</v>
      </c>
      <c r="W11" s="32" t="s">
        <v>36</v>
      </c>
      <c r="X11" s="138" t="s">
        <v>36</v>
      </c>
      <c r="Y11" s="285">
        <v>28</v>
      </c>
      <c r="Z11" s="20">
        <v>52</v>
      </c>
      <c r="AA11" s="287">
        <v>2600</v>
      </c>
    </row>
    <row r="12" spans="1:27">
      <c r="A12" s="136">
        <v>8</v>
      </c>
      <c r="B12" s="272" t="s">
        <v>317</v>
      </c>
      <c r="C12" s="272"/>
      <c r="D12" s="285">
        <v>2</v>
      </c>
      <c r="E12" s="20">
        <v>4</v>
      </c>
      <c r="F12" s="286">
        <v>50</v>
      </c>
      <c r="G12" s="285">
        <v>2</v>
      </c>
      <c r="H12" s="20">
        <v>4</v>
      </c>
      <c r="I12" s="287">
        <v>50</v>
      </c>
      <c r="J12" s="285">
        <v>2</v>
      </c>
      <c r="K12" s="20">
        <v>4</v>
      </c>
      <c r="L12" s="287">
        <v>50</v>
      </c>
      <c r="M12" s="285">
        <v>2</v>
      </c>
      <c r="N12" s="20">
        <v>4</v>
      </c>
      <c r="O12" s="287">
        <v>50</v>
      </c>
      <c r="P12" s="285">
        <v>4</v>
      </c>
      <c r="Q12" s="20">
        <v>8</v>
      </c>
      <c r="R12" s="287">
        <v>50</v>
      </c>
      <c r="S12" s="285">
        <v>4</v>
      </c>
      <c r="T12" s="20">
        <v>8</v>
      </c>
      <c r="U12" s="287">
        <v>50</v>
      </c>
      <c r="V12" s="285">
        <v>4</v>
      </c>
      <c r="W12" s="20">
        <v>8</v>
      </c>
      <c r="X12" s="287">
        <v>50</v>
      </c>
      <c r="Y12" s="285">
        <v>4</v>
      </c>
      <c r="Z12" s="20">
        <v>8</v>
      </c>
      <c r="AA12" s="287">
        <v>50</v>
      </c>
    </row>
    <row r="13" spans="1:27">
      <c r="A13" s="136">
        <v>9</v>
      </c>
      <c r="B13" s="272" t="s">
        <v>340</v>
      </c>
      <c r="C13" s="245"/>
      <c r="D13" s="285">
        <v>2</v>
      </c>
      <c r="E13" s="20">
        <v>4</v>
      </c>
      <c r="F13" s="286">
        <v>250</v>
      </c>
      <c r="G13" s="285">
        <v>2</v>
      </c>
      <c r="H13" s="20">
        <v>4</v>
      </c>
      <c r="I13" s="287">
        <v>250</v>
      </c>
      <c r="J13" s="285">
        <v>2</v>
      </c>
      <c r="K13" s="20">
        <v>4</v>
      </c>
      <c r="L13" s="287">
        <v>400</v>
      </c>
      <c r="M13" s="285">
        <v>2</v>
      </c>
      <c r="N13" s="20">
        <v>4</v>
      </c>
      <c r="O13" s="287">
        <v>400</v>
      </c>
      <c r="P13" s="285">
        <v>4</v>
      </c>
      <c r="Q13" s="20">
        <v>8</v>
      </c>
      <c r="R13" s="287">
        <v>450</v>
      </c>
      <c r="S13" s="285">
        <v>4</v>
      </c>
      <c r="T13" s="20">
        <v>8</v>
      </c>
      <c r="U13" s="287">
        <v>1050</v>
      </c>
      <c r="V13" s="285">
        <v>4</v>
      </c>
      <c r="W13" s="20">
        <v>8</v>
      </c>
      <c r="X13" s="287">
        <v>1650</v>
      </c>
      <c r="Y13" s="285">
        <v>4</v>
      </c>
      <c r="Z13" s="20">
        <v>8</v>
      </c>
      <c r="AA13" s="287">
        <v>2650</v>
      </c>
    </row>
    <row r="14" spans="1:27">
      <c r="A14" s="136">
        <v>10</v>
      </c>
      <c r="B14" s="272" t="s">
        <v>319</v>
      </c>
      <c r="C14" s="245"/>
      <c r="D14" s="285">
        <v>2</v>
      </c>
      <c r="E14" s="20">
        <v>2</v>
      </c>
      <c r="F14" s="286">
        <v>50</v>
      </c>
      <c r="G14" s="285">
        <v>2</v>
      </c>
      <c r="H14" s="20">
        <v>2</v>
      </c>
      <c r="I14" s="287">
        <v>100</v>
      </c>
      <c r="J14" s="285">
        <v>2</v>
      </c>
      <c r="K14" s="20">
        <v>2</v>
      </c>
      <c r="L14" s="287">
        <v>150</v>
      </c>
      <c r="M14" s="285">
        <v>2</v>
      </c>
      <c r="N14" s="20">
        <v>2</v>
      </c>
      <c r="O14" s="287">
        <v>250</v>
      </c>
      <c r="P14" s="285">
        <v>4</v>
      </c>
      <c r="Q14" s="20">
        <v>8</v>
      </c>
      <c r="R14" s="287">
        <v>1300</v>
      </c>
      <c r="S14" s="285">
        <v>4</v>
      </c>
      <c r="T14" s="20">
        <v>8</v>
      </c>
      <c r="U14" s="287">
        <v>2500</v>
      </c>
      <c r="V14" s="285">
        <v>4</v>
      </c>
      <c r="W14" s="20">
        <v>8</v>
      </c>
      <c r="X14" s="287">
        <v>6500</v>
      </c>
      <c r="Y14" s="285">
        <v>4</v>
      </c>
      <c r="Z14" s="20">
        <v>8</v>
      </c>
      <c r="AA14" s="287">
        <v>13000</v>
      </c>
    </row>
    <row r="15" spans="1:27" ht="15.75" thickBot="1">
      <c r="A15" s="19">
        <v>11</v>
      </c>
      <c r="B15" s="272" t="s">
        <v>320</v>
      </c>
      <c r="C15" s="245"/>
      <c r="D15" s="285">
        <v>2</v>
      </c>
      <c r="E15" s="20">
        <v>2</v>
      </c>
      <c r="F15" s="286">
        <v>50</v>
      </c>
      <c r="G15" s="285">
        <v>2</v>
      </c>
      <c r="H15" s="20">
        <v>2</v>
      </c>
      <c r="I15" s="287">
        <v>100</v>
      </c>
      <c r="J15" s="285">
        <v>2</v>
      </c>
      <c r="K15" s="20">
        <v>2</v>
      </c>
      <c r="L15" s="287">
        <v>150</v>
      </c>
      <c r="M15" s="285">
        <v>2</v>
      </c>
      <c r="N15" s="20">
        <v>2</v>
      </c>
      <c r="O15" s="287">
        <v>250</v>
      </c>
      <c r="P15" s="285">
        <v>4</v>
      </c>
      <c r="Q15" s="20">
        <v>8</v>
      </c>
      <c r="R15" s="287">
        <v>1300</v>
      </c>
      <c r="S15" s="285">
        <v>4</v>
      </c>
      <c r="T15" s="20">
        <v>8</v>
      </c>
      <c r="U15" s="287">
        <v>2500</v>
      </c>
      <c r="V15" s="285">
        <v>4</v>
      </c>
      <c r="W15" s="20">
        <v>8</v>
      </c>
      <c r="X15" s="287">
        <v>6500</v>
      </c>
      <c r="Y15" s="285">
        <v>4</v>
      </c>
      <c r="Z15" s="20">
        <v>8</v>
      </c>
      <c r="AA15" s="287">
        <v>13000</v>
      </c>
    </row>
    <row r="16" spans="1:27">
      <c r="A16" s="300"/>
      <c r="B16" s="301"/>
      <c r="C16" s="301"/>
      <c r="D16" s="301"/>
      <c r="E16" s="301"/>
      <c r="F16" s="301"/>
      <c r="G16" s="301"/>
      <c r="H16" s="301"/>
      <c r="I16" s="301"/>
      <c r="J16" s="301"/>
      <c r="K16" s="301"/>
      <c r="L16" s="301"/>
      <c r="M16" s="301"/>
      <c r="N16" s="301"/>
      <c r="O16" s="301"/>
      <c r="P16" s="301"/>
      <c r="Q16" s="301"/>
      <c r="R16" s="301"/>
      <c r="S16" s="301"/>
      <c r="T16" s="301"/>
      <c r="U16" s="301"/>
      <c r="V16" s="301"/>
      <c r="W16" s="301"/>
      <c r="X16" s="301"/>
      <c r="Y16" s="301"/>
      <c r="Z16" s="301"/>
      <c r="AA16" s="310"/>
    </row>
    <row r="17" spans="1:27" ht="15.75" thickBot="1">
      <c r="A17" s="289"/>
      <c r="B17" s="288"/>
      <c r="C17" s="288"/>
      <c r="D17" s="288"/>
      <c r="E17" s="288"/>
      <c r="F17" s="288"/>
      <c r="G17" s="288"/>
      <c r="H17" s="288"/>
      <c r="I17" s="288"/>
      <c r="J17" s="288"/>
      <c r="K17" s="288"/>
      <c r="L17" s="288"/>
      <c r="M17" s="288"/>
      <c r="N17" s="288"/>
      <c r="O17" s="288"/>
      <c r="P17" s="288"/>
      <c r="Q17" s="288"/>
      <c r="R17" s="288"/>
      <c r="S17" s="288"/>
      <c r="T17" s="302"/>
      <c r="U17" s="302"/>
      <c r="V17" s="302"/>
      <c r="W17" s="302"/>
      <c r="X17" s="302"/>
      <c r="Y17" s="302"/>
      <c r="Z17" s="302"/>
      <c r="AA17" s="303"/>
    </row>
    <row r="18" spans="1:27" ht="16.5" thickBot="1">
      <c r="A18" s="799" t="s">
        <v>348</v>
      </c>
      <c r="B18" s="800"/>
      <c r="C18" s="800"/>
      <c r="D18" s="800"/>
      <c r="E18" s="800"/>
      <c r="F18" s="800"/>
      <c r="G18" s="800"/>
      <c r="H18" s="800"/>
      <c r="I18" s="800"/>
      <c r="J18" s="800"/>
      <c r="K18" s="800"/>
      <c r="L18" s="800"/>
      <c r="M18" s="800"/>
      <c r="N18" s="800"/>
      <c r="O18" s="800"/>
      <c r="P18" s="800"/>
      <c r="Q18" s="800"/>
      <c r="R18" s="800"/>
      <c r="S18" s="800"/>
      <c r="T18" s="800"/>
      <c r="U18" s="800"/>
      <c r="V18" s="800"/>
      <c r="W18" s="800"/>
      <c r="X18" s="800"/>
      <c r="Y18" s="800"/>
      <c r="Z18" s="800"/>
      <c r="AA18" s="801"/>
    </row>
    <row r="19" spans="1:27" ht="15.75" thickBot="1">
      <c r="A19" s="887" t="s">
        <v>0</v>
      </c>
      <c r="B19" s="887" t="s">
        <v>30</v>
      </c>
      <c r="C19" s="239"/>
      <c r="D19" s="885" t="s">
        <v>6</v>
      </c>
      <c r="E19" s="825"/>
      <c r="F19" s="825"/>
      <c r="G19" s="825"/>
      <c r="H19" s="825"/>
      <c r="I19" s="825"/>
      <c r="J19" s="825"/>
      <c r="K19" s="825"/>
      <c r="L19" s="825"/>
      <c r="M19" s="825"/>
      <c r="N19" s="825"/>
      <c r="O19" s="825"/>
      <c r="P19" s="825"/>
      <c r="Q19" s="825"/>
      <c r="R19" s="825"/>
      <c r="S19" s="825"/>
      <c r="T19" s="825"/>
      <c r="U19" s="825"/>
      <c r="V19" s="825"/>
      <c r="W19" s="825"/>
      <c r="X19" s="825"/>
      <c r="Y19" s="825"/>
      <c r="Z19" s="825"/>
      <c r="AA19" s="826"/>
    </row>
    <row r="20" spans="1:27" ht="15.75" thickBot="1">
      <c r="A20" s="888"/>
      <c r="B20" s="888"/>
      <c r="C20" s="297"/>
      <c r="D20" s="862" t="s">
        <v>7</v>
      </c>
      <c r="E20" s="828"/>
      <c r="F20" s="829"/>
      <c r="G20" s="827" t="s">
        <v>8</v>
      </c>
      <c r="H20" s="828"/>
      <c r="I20" s="886"/>
      <c r="J20" s="862" t="s">
        <v>9</v>
      </c>
      <c r="K20" s="828"/>
      <c r="L20" s="829"/>
      <c r="M20" s="827" t="s">
        <v>19</v>
      </c>
      <c r="N20" s="828"/>
      <c r="O20" s="886"/>
      <c r="P20" s="862" t="s">
        <v>10</v>
      </c>
      <c r="Q20" s="828"/>
      <c r="R20" s="829"/>
      <c r="S20" s="827" t="s">
        <v>11</v>
      </c>
      <c r="T20" s="828"/>
      <c r="U20" s="886"/>
      <c r="V20" s="862" t="s">
        <v>12</v>
      </c>
      <c r="W20" s="828"/>
      <c r="X20" s="829"/>
      <c r="Y20" s="827" t="s">
        <v>13</v>
      </c>
      <c r="Z20" s="828"/>
      <c r="AA20" s="829"/>
    </row>
    <row r="21" spans="1:27" ht="30.75" thickBot="1">
      <c r="A21" s="919"/>
      <c r="B21" s="919"/>
      <c r="C21" s="309"/>
      <c r="D21" s="295" t="s">
        <v>24</v>
      </c>
      <c r="E21" s="293" t="s">
        <v>25</v>
      </c>
      <c r="F21" s="294" t="s">
        <v>26</v>
      </c>
      <c r="G21" s="296" t="s">
        <v>24</v>
      </c>
      <c r="H21" s="293" t="s">
        <v>25</v>
      </c>
      <c r="I21" s="24" t="s">
        <v>26</v>
      </c>
      <c r="J21" s="295" t="s">
        <v>24</v>
      </c>
      <c r="K21" s="293" t="s">
        <v>25</v>
      </c>
      <c r="L21" s="294" t="s">
        <v>26</v>
      </c>
      <c r="M21" s="296" t="s">
        <v>24</v>
      </c>
      <c r="N21" s="293" t="s">
        <v>25</v>
      </c>
      <c r="O21" s="24" t="s">
        <v>26</v>
      </c>
      <c r="P21" s="295" t="s">
        <v>24</v>
      </c>
      <c r="Q21" s="293" t="s">
        <v>25</v>
      </c>
      <c r="R21" s="294" t="s">
        <v>26</v>
      </c>
      <c r="S21" s="296" t="s">
        <v>24</v>
      </c>
      <c r="T21" s="293" t="s">
        <v>25</v>
      </c>
      <c r="U21" s="24" t="s">
        <v>26</v>
      </c>
      <c r="V21" s="295" t="s">
        <v>24</v>
      </c>
      <c r="W21" s="293" t="s">
        <v>25</v>
      </c>
      <c r="X21" s="294" t="s">
        <v>26</v>
      </c>
      <c r="Y21" s="296" t="s">
        <v>24</v>
      </c>
      <c r="Z21" s="293" t="s">
        <v>25</v>
      </c>
      <c r="AA21" s="294" t="s">
        <v>26</v>
      </c>
    </row>
    <row r="22" spans="1:27">
      <c r="A22" s="135">
        <v>1</v>
      </c>
      <c r="B22" s="277" t="s">
        <v>29</v>
      </c>
      <c r="C22" s="277"/>
      <c r="D22" s="273">
        <v>4</v>
      </c>
      <c r="E22" s="28">
        <v>8</v>
      </c>
      <c r="F22" s="292">
        <v>300</v>
      </c>
      <c r="G22" s="273">
        <v>4</v>
      </c>
      <c r="H22" s="28">
        <v>8</v>
      </c>
      <c r="I22" s="274">
        <v>300</v>
      </c>
      <c r="J22" s="273">
        <v>6</v>
      </c>
      <c r="K22" s="28">
        <v>12</v>
      </c>
      <c r="L22" s="274">
        <v>600</v>
      </c>
      <c r="M22" s="273">
        <v>8</v>
      </c>
      <c r="N22" s="28">
        <v>12</v>
      </c>
      <c r="O22" s="274">
        <v>600</v>
      </c>
      <c r="P22" s="273">
        <v>12</v>
      </c>
      <c r="Q22" s="28">
        <v>16</v>
      </c>
      <c r="R22" s="274">
        <v>1000</v>
      </c>
      <c r="S22" s="273">
        <v>16</v>
      </c>
      <c r="T22" s="28">
        <v>24</v>
      </c>
      <c r="U22" s="274">
        <v>1200</v>
      </c>
      <c r="V22" s="273">
        <v>24</v>
      </c>
      <c r="W22" s="28">
        <v>32</v>
      </c>
      <c r="X22" s="274">
        <v>2500</v>
      </c>
      <c r="Y22" s="273">
        <v>24</v>
      </c>
      <c r="Z22" s="28">
        <v>64</v>
      </c>
      <c r="AA22" s="274">
        <v>3000</v>
      </c>
    </row>
    <row r="23" spans="1:27">
      <c r="A23" s="136">
        <v>2</v>
      </c>
      <c r="B23" s="272" t="s">
        <v>318</v>
      </c>
      <c r="C23" s="245"/>
      <c r="D23" s="285">
        <v>2</v>
      </c>
      <c r="E23" s="20">
        <v>4</v>
      </c>
      <c r="F23" s="286">
        <v>250</v>
      </c>
      <c r="G23" s="285">
        <v>2</v>
      </c>
      <c r="H23" s="20">
        <v>4</v>
      </c>
      <c r="I23" s="287">
        <v>250</v>
      </c>
      <c r="J23" s="285">
        <v>2</v>
      </c>
      <c r="K23" s="20">
        <v>4</v>
      </c>
      <c r="L23" s="287">
        <v>400</v>
      </c>
      <c r="M23" s="285">
        <v>2</v>
      </c>
      <c r="N23" s="20">
        <v>4</v>
      </c>
      <c r="O23" s="287">
        <v>400</v>
      </c>
      <c r="P23" s="285">
        <v>4</v>
      </c>
      <c r="Q23" s="20">
        <v>8</v>
      </c>
      <c r="R23" s="287">
        <v>450</v>
      </c>
      <c r="S23" s="285">
        <v>4</v>
      </c>
      <c r="T23" s="20">
        <v>8</v>
      </c>
      <c r="U23" s="287">
        <v>1050</v>
      </c>
      <c r="V23" s="285">
        <v>4</v>
      </c>
      <c r="W23" s="20">
        <v>8</v>
      </c>
      <c r="X23" s="287">
        <v>1650</v>
      </c>
      <c r="Y23" s="285">
        <v>4</v>
      </c>
      <c r="Z23" s="20">
        <v>8</v>
      </c>
      <c r="AA23" s="287">
        <v>2650</v>
      </c>
    </row>
    <row r="24" spans="1:27" ht="15.75" thickBot="1">
      <c r="A24" s="19">
        <v>3</v>
      </c>
      <c r="B24" s="278" t="s">
        <v>320</v>
      </c>
      <c r="C24" s="18"/>
      <c r="D24" s="275">
        <v>2</v>
      </c>
      <c r="E24" s="298">
        <v>2</v>
      </c>
      <c r="F24" s="299">
        <v>50</v>
      </c>
      <c r="G24" s="275">
        <v>2</v>
      </c>
      <c r="H24" s="298">
        <v>2</v>
      </c>
      <c r="I24" s="276">
        <v>100</v>
      </c>
      <c r="J24" s="275">
        <v>2</v>
      </c>
      <c r="K24" s="298">
        <v>2</v>
      </c>
      <c r="L24" s="276">
        <v>150</v>
      </c>
      <c r="M24" s="275">
        <v>2</v>
      </c>
      <c r="N24" s="298">
        <v>2</v>
      </c>
      <c r="O24" s="276">
        <v>250</v>
      </c>
      <c r="P24" s="275">
        <v>4</v>
      </c>
      <c r="Q24" s="298">
        <v>8</v>
      </c>
      <c r="R24" s="276">
        <v>1300</v>
      </c>
      <c r="S24" s="275">
        <v>4</v>
      </c>
      <c r="T24" s="298">
        <v>8</v>
      </c>
      <c r="U24" s="276">
        <v>2500</v>
      </c>
      <c r="V24" s="275">
        <v>4</v>
      </c>
      <c r="W24" s="298">
        <v>8</v>
      </c>
      <c r="X24" s="276">
        <v>6500</v>
      </c>
      <c r="Y24" s="275">
        <v>4</v>
      </c>
      <c r="Z24" s="298">
        <v>8</v>
      </c>
      <c r="AA24" s="276">
        <v>13000</v>
      </c>
    </row>
    <row r="25" spans="1:27">
      <c r="A25" s="916"/>
      <c r="B25" s="917"/>
      <c r="C25" s="917"/>
      <c r="D25" s="917"/>
      <c r="E25" s="917"/>
      <c r="F25" s="917"/>
      <c r="G25" s="917"/>
      <c r="H25" s="917"/>
      <c r="I25" s="917"/>
      <c r="J25" s="917"/>
      <c r="K25" s="917"/>
      <c r="L25" s="917"/>
      <c r="M25" s="917"/>
      <c r="N25" s="917"/>
      <c r="O25" s="917"/>
      <c r="P25" s="917"/>
      <c r="Q25" s="917"/>
      <c r="R25" s="917"/>
      <c r="S25" s="917"/>
      <c r="T25" s="917"/>
      <c r="U25" s="917"/>
      <c r="V25" s="917"/>
      <c r="W25" s="917"/>
      <c r="X25" s="917"/>
      <c r="Y25" s="917"/>
      <c r="Z25" s="917"/>
      <c r="AA25" s="918"/>
    </row>
    <row r="26" spans="1:27" ht="15.75" thickBot="1">
      <c r="A26" s="912"/>
      <c r="B26" s="913"/>
      <c r="C26" s="913"/>
      <c r="D26" s="913"/>
      <c r="E26" s="913"/>
      <c r="F26" s="913"/>
      <c r="G26" s="913"/>
      <c r="H26" s="913"/>
      <c r="I26" s="913"/>
      <c r="J26" s="913"/>
      <c r="K26" s="913"/>
      <c r="L26" s="913"/>
      <c r="M26" s="913"/>
      <c r="N26" s="913"/>
      <c r="O26" s="913"/>
      <c r="P26" s="913"/>
      <c r="Q26" s="913"/>
      <c r="R26" s="913"/>
      <c r="S26" s="913"/>
      <c r="T26" s="909"/>
      <c r="U26" s="909"/>
      <c r="V26" s="909"/>
      <c r="W26" s="909"/>
      <c r="X26" s="909"/>
      <c r="Y26" s="909"/>
      <c r="Z26" s="909"/>
      <c r="AA26" s="910"/>
    </row>
    <row r="27" spans="1:27" ht="16.5" thickBot="1">
      <c r="A27" s="799" t="s">
        <v>347</v>
      </c>
      <c r="B27" s="800"/>
      <c r="C27" s="800"/>
      <c r="D27" s="800"/>
      <c r="E27" s="800"/>
      <c r="F27" s="800"/>
      <c r="G27" s="800"/>
      <c r="H27" s="800"/>
      <c r="I27" s="800"/>
      <c r="J27" s="800"/>
      <c r="K27" s="800"/>
      <c r="L27" s="800"/>
      <c r="M27" s="800"/>
      <c r="N27" s="800"/>
      <c r="O27" s="800"/>
      <c r="P27" s="800"/>
      <c r="Q27" s="800"/>
      <c r="R27" s="800"/>
      <c r="S27" s="801"/>
      <c r="T27" s="909"/>
      <c r="U27" s="909"/>
      <c r="V27" s="909"/>
      <c r="W27" s="909"/>
      <c r="X27" s="909"/>
      <c r="Y27" s="909"/>
      <c r="Z27" s="909"/>
      <c r="AA27" s="910"/>
    </row>
    <row r="28" spans="1:27" ht="15.75" thickBot="1">
      <c r="A28" s="887" t="s">
        <v>0</v>
      </c>
      <c r="B28" s="887" t="s">
        <v>30</v>
      </c>
      <c r="C28" s="239"/>
      <c r="D28" s="885" t="s">
        <v>6</v>
      </c>
      <c r="E28" s="825"/>
      <c r="F28" s="825"/>
      <c r="G28" s="825"/>
      <c r="H28" s="825"/>
      <c r="I28" s="825"/>
      <c r="J28" s="825"/>
      <c r="K28" s="825"/>
      <c r="L28" s="825"/>
      <c r="M28" s="825"/>
      <c r="N28" s="825"/>
      <c r="O28" s="825"/>
      <c r="P28" s="825"/>
      <c r="Q28" s="825"/>
      <c r="R28" s="825"/>
      <c r="S28" s="826"/>
      <c r="T28" s="909"/>
      <c r="U28" s="909"/>
      <c r="V28" s="909"/>
      <c r="W28" s="909"/>
      <c r="X28" s="909"/>
      <c r="Y28" s="909"/>
      <c r="Z28" s="909"/>
      <c r="AA28" s="910"/>
    </row>
    <row r="29" spans="1:27" ht="15.75" thickBot="1">
      <c r="A29" s="888"/>
      <c r="B29" s="924"/>
      <c r="C29" s="243">
        <v>0</v>
      </c>
      <c r="D29" s="889" t="s">
        <v>7</v>
      </c>
      <c r="E29" s="890"/>
      <c r="F29" s="889" t="s">
        <v>8</v>
      </c>
      <c r="G29" s="890"/>
      <c r="H29" s="889" t="s">
        <v>9</v>
      </c>
      <c r="I29" s="890"/>
      <c r="J29" s="889" t="s">
        <v>19</v>
      </c>
      <c r="K29" s="891"/>
      <c r="L29" s="889" t="s">
        <v>10</v>
      </c>
      <c r="M29" s="890"/>
      <c r="N29" s="889" t="s">
        <v>11</v>
      </c>
      <c r="O29" s="890"/>
      <c r="P29" s="889" t="s">
        <v>12</v>
      </c>
      <c r="Q29" s="890"/>
      <c r="R29" s="889" t="s">
        <v>13</v>
      </c>
      <c r="S29" s="890"/>
      <c r="T29" s="909"/>
      <c r="U29" s="909"/>
      <c r="V29" s="909"/>
      <c r="W29" s="909"/>
      <c r="X29" s="909"/>
      <c r="Y29" s="909"/>
      <c r="Z29" s="909"/>
      <c r="AA29" s="910"/>
    </row>
    <row r="30" spans="1:27">
      <c r="A30" s="135">
        <v>1</v>
      </c>
      <c r="B30" s="277" t="s">
        <v>27</v>
      </c>
      <c r="C30" s="135">
        <v>0</v>
      </c>
      <c r="D30" s="462">
        <f>G67+(D5-1)*G68+(E5-1)*G69+(F5/50)*G70</f>
        <v>10840</v>
      </c>
      <c r="E30" s="878"/>
      <c r="F30" s="462">
        <f>G67+(G5-1)*G68+(H5-1)*G69+(I5/50)*G70</f>
        <v>14570</v>
      </c>
      <c r="G30" s="878"/>
      <c r="H30" s="462">
        <f>G67+(J5-1)*G68+(K5-1)*G69+(L5/50)*G70</f>
        <v>20594</v>
      </c>
      <c r="I30" s="878"/>
      <c r="J30" s="462">
        <f>G67+(M5-1)*G68+(N5-1)*G69+(O5/50)*G70</f>
        <v>25870</v>
      </c>
      <c r="K30" s="878"/>
      <c r="L30" s="462">
        <f>G67+(P5-1)*G68+(Q5-1)*G69+(R5/50)*G70</f>
        <v>37918</v>
      </c>
      <c r="M30" s="878"/>
      <c r="N30" s="462">
        <f>G67+(S5-1)*G68+(T5-1)*G69+(U5/50)*G70</f>
        <v>52838</v>
      </c>
      <c r="O30" s="878"/>
      <c r="P30" s="462">
        <f>G67+(V5-1)*G68+(W5-1)*G69+(X5/50)*G70</f>
        <v>85890</v>
      </c>
      <c r="Q30" s="878"/>
      <c r="R30" s="462">
        <f>G67+(Y5-1)*G68+(Z5-1)*G69+(AA5/50)*G70</f>
        <v>109906</v>
      </c>
      <c r="S30" s="463"/>
      <c r="T30" s="909"/>
      <c r="U30" s="909"/>
      <c r="V30" s="909"/>
      <c r="W30" s="909"/>
      <c r="X30" s="909"/>
      <c r="Y30" s="909"/>
      <c r="Z30" s="909"/>
      <c r="AA30" s="910"/>
    </row>
    <row r="31" spans="1:27">
      <c r="A31" s="136">
        <v>2</v>
      </c>
      <c r="B31" s="272" t="s">
        <v>29</v>
      </c>
      <c r="C31" s="136">
        <v>0</v>
      </c>
      <c r="D31" s="879">
        <f>G67+(D6-1)*G68+(E6-1)*G69+(F6/50)*G70</f>
        <v>16884</v>
      </c>
      <c r="E31" s="880"/>
      <c r="F31" s="879">
        <f>G67+(G6-1)*G68+(H6-1)*G69+(I6/50)*G70</f>
        <v>16884</v>
      </c>
      <c r="G31" s="880"/>
      <c r="H31" s="879">
        <f>G67+(J6-1)*G68+(K6-1)*G69+(L6/50)*G70</f>
        <v>28952</v>
      </c>
      <c r="I31" s="880"/>
      <c r="J31" s="879">
        <f>G67+(M6-1)*G68+(N6-1)*G69+(O6/50)*G70</f>
        <v>31226</v>
      </c>
      <c r="K31" s="880"/>
      <c r="L31" s="879">
        <f>G67+(P6-1)*G68+(Q6-1)*G69+(R6/50)*G70</f>
        <v>48590</v>
      </c>
      <c r="M31" s="880"/>
      <c r="N31" s="879">
        <f>G67+(S6-1)*G68+(T6-1)*G69+(U6/50)*G70</f>
        <v>60638</v>
      </c>
      <c r="O31" s="880"/>
      <c r="P31" s="879">
        <f>G67+(V6-1)*G68+(W6-1)*G69+(X6/50)*G70</f>
        <v>110476</v>
      </c>
      <c r="Q31" s="880"/>
      <c r="R31" s="879">
        <f>G67+(Y6-1)*G68+(Z6-1)*G69+(AA6/50)*G70</f>
        <v>131410</v>
      </c>
      <c r="S31" s="904"/>
      <c r="T31" s="909"/>
      <c r="U31" s="909"/>
      <c r="V31" s="909"/>
      <c r="W31" s="909"/>
      <c r="X31" s="909"/>
      <c r="Y31" s="909"/>
      <c r="Z31" s="909"/>
      <c r="AA31" s="910"/>
    </row>
    <row r="32" spans="1:27">
      <c r="A32" s="136">
        <v>3</v>
      </c>
      <c r="B32" s="272" t="s">
        <v>316</v>
      </c>
      <c r="C32" s="136"/>
      <c r="D32" s="879">
        <f>G67+(D7-1)*G68+(E7-1)*G69+(F7/50)*G70</f>
        <v>4816</v>
      </c>
      <c r="E32" s="880"/>
      <c r="F32" s="879">
        <f>G67+(G7-1)*G68+(H7-1)*G69+(I7/50)*G70</f>
        <v>4816</v>
      </c>
      <c r="G32" s="880"/>
      <c r="H32" s="879">
        <f>G67+(J7-1)*G68+(K7-1)*G69+(L7/50)*G70</f>
        <v>4816</v>
      </c>
      <c r="I32" s="880"/>
      <c r="J32" s="879">
        <f>G67+(M7-1)*G68+(N7-1)*G69+(O7/50)*G70</f>
        <v>7818</v>
      </c>
      <c r="K32" s="880"/>
      <c r="L32" s="879">
        <f>G67+(P7-1)*G68+(Q7-1)*G69+(R7/50)*G70</f>
        <v>7818</v>
      </c>
      <c r="M32" s="880"/>
      <c r="N32" s="879">
        <f>G67+(S7-1)*G68+(T7-1)*G69+(U7/50)*G70</f>
        <v>13822</v>
      </c>
      <c r="O32" s="880"/>
      <c r="P32" s="879">
        <f>G67+(V7-1)*G68+(W7-1)*G69+(X7/50)*G70</f>
        <v>19826</v>
      </c>
      <c r="Q32" s="880"/>
      <c r="R32" s="879">
        <f>G67+(Y7-1)*G68+(Z7-1)*G69+(AA7/50)*G70</f>
        <v>28742</v>
      </c>
      <c r="S32" s="904"/>
      <c r="T32" s="909"/>
      <c r="U32" s="909"/>
      <c r="V32" s="909"/>
      <c r="W32" s="909"/>
      <c r="X32" s="909"/>
      <c r="Y32" s="909"/>
      <c r="Z32" s="909"/>
      <c r="AA32" s="910"/>
    </row>
    <row r="33" spans="1:27">
      <c r="A33" s="136">
        <v>4</v>
      </c>
      <c r="B33" s="272" t="s">
        <v>31</v>
      </c>
      <c r="C33" s="136">
        <v>0</v>
      </c>
      <c r="D33" s="879">
        <f>G67+(D8-1)*G68+(E8-1)*G69+(F8/50)*G70</f>
        <v>16864</v>
      </c>
      <c r="E33" s="880"/>
      <c r="F33" s="879">
        <f>G67+(G8-1)*G68+(H8-1)*G69+(I8/50)*G70</f>
        <v>22140</v>
      </c>
      <c r="G33" s="880"/>
      <c r="H33" s="879">
        <f>G67+(J8-1)*G68+(K8-1)*G69+(L8/50)*G70</f>
        <v>31949</v>
      </c>
      <c r="I33" s="880"/>
      <c r="J33" s="879">
        <f>G67+(M8-1)*G68+(N8-1)*G69+(O8/50)*G70</f>
        <v>30403</v>
      </c>
      <c r="K33" s="880"/>
      <c r="L33" s="879">
        <f>G67+(P8-1)*G68+(Q8-1)*G69+(R8/50)*G70</f>
        <v>43922</v>
      </c>
      <c r="M33" s="880"/>
      <c r="N33" s="879">
        <f>G67+(S8-1)*G68+(T8-1)*G69+(U8/50)*G70</f>
        <v>34856</v>
      </c>
      <c r="O33" s="880"/>
      <c r="P33" s="879">
        <f>G67+(V8-1)*G68+(W8-1)*G69+(X8/50)*G70</f>
        <v>46864</v>
      </c>
      <c r="Q33" s="880"/>
      <c r="R33" s="879">
        <f>G67+(Y8-1)*G68+(Z8-1)*G69+(AA8/50)*G70</f>
        <v>46136</v>
      </c>
      <c r="S33" s="904"/>
      <c r="T33" s="909"/>
      <c r="U33" s="909"/>
      <c r="V33" s="909"/>
      <c r="W33" s="909"/>
      <c r="X33" s="909"/>
      <c r="Y33" s="909"/>
      <c r="Z33" s="909"/>
      <c r="AA33" s="910"/>
    </row>
    <row r="34" spans="1:27">
      <c r="A34" s="136">
        <v>5</v>
      </c>
      <c r="B34" s="272" t="s">
        <v>32</v>
      </c>
      <c r="C34" s="136">
        <v>0</v>
      </c>
      <c r="D34" s="876" t="s">
        <v>36</v>
      </c>
      <c r="E34" s="877"/>
      <c r="F34" s="876" t="s">
        <v>36</v>
      </c>
      <c r="G34" s="877"/>
      <c r="H34" s="876" t="s">
        <v>36</v>
      </c>
      <c r="I34" s="877"/>
      <c r="J34" s="876" t="s">
        <v>36</v>
      </c>
      <c r="K34" s="877"/>
      <c r="L34" s="876" t="s">
        <v>36</v>
      </c>
      <c r="M34" s="877"/>
      <c r="N34" s="879">
        <f>G67+(S9-1)*G68+(T9-1)*G69+(U9/50)*G70</f>
        <v>62054</v>
      </c>
      <c r="O34" s="880"/>
      <c r="P34" s="879">
        <f>G67+(V9-1)*G68+(W9-1)*G69+(X9/50)*G70</f>
        <v>46864</v>
      </c>
      <c r="Q34" s="880"/>
      <c r="R34" s="879">
        <f>G67+(Y9-1)*G68+(Z9-1)*G69+(AA9/50)*G70</f>
        <v>46136</v>
      </c>
      <c r="S34" s="904"/>
      <c r="T34" s="909"/>
      <c r="U34" s="909"/>
      <c r="V34" s="909"/>
      <c r="W34" s="909"/>
      <c r="X34" s="909"/>
      <c r="Y34" s="909"/>
      <c r="Z34" s="909"/>
      <c r="AA34" s="910"/>
    </row>
    <row r="35" spans="1:27">
      <c r="A35" s="136">
        <v>6</v>
      </c>
      <c r="B35" s="272" t="s">
        <v>33</v>
      </c>
      <c r="C35" s="136">
        <v>0</v>
      </c>
      <c r="D35" s="876" t="s">
        <v>36</v>
      </c>
      <c r="E35" s="877"/>
      <c r="F35" s="876" t="s">
        <v>36</v>
      </c>
      <c r="G35" s="877"/>
      <c r="H35" s="876" t="s">
        <v>36</v>
      </c>
      <c r="I35" s="877"/>
      <c r="J35" s="876" t="s">
        <v>36</v>
      </c>
      <c r="K35" s="877"/>
      <c r="L35" s="876" t="s">
        <v>36</v>
      </c>
      <c r="M35" s="877"/>
      <c r="N35" s="876" t="s">
        <v>36</v>
      </c>
      <c r="O35" s="877"/>
      <c r="P35" s="879">
        <f>G67+(V10-1)*G68+(W10-1)*G69+(X10/50)*G70</f>
        <v>92194</v>
      </c>
      <c r="Q35" s="880"/>
      <c r="R35" s="879">
        <f>G67+(Y10-1)*G68+(Z10-1)*G69+(AA10/50)*G70</f>
        <v>46136</v>
      </c>
      <c r="S35" s="904"/>
      <c r="T35" s="909"/>
      <c r="U35" s="909"/>
      <c r="V35" s="909"/>
      <c r="W35" s="909"/>
      <c r="X35" s="909"/>
      <c r="Y35" s="909"/>
      <c r="Z35" s="909"/>
      <c r="AA35" s="910"/>
    </row>
    <row r="36" spans="1:27">
      <c r="A36" s="136">
        <v>7</v>
      </c>
      <c r="B36" s="272" t="s">
        <v>34</v>
      </c>
      <c r="C36" s="136">
        <v>0</v>
      </c>
      <c r="D36" s="876" t="s">
        <v>36</v>
      </c>
      <c r="E36" s="877"/>
      <c r="F36" s="876" t="s">
        <v>36</v>
      </c>
      <c r="G36" s="877"/>
      <c r="H36" s="876" t="s">
        <v>36</v>
      </c>
      <c r="I36" s="877"/>
      <c r="J36" s="876" t="s">
        <v>36</v>
      </c>
      <c r="K36" s="877"/>
      <c r="L36" s="876" t="s">
        <v>36</v>
      </c>
      <c r="M36" s="877"/>
      <c r="N36" s="876" t="s">
        <v>36</v>
      </c>
      <c r="O36" s="877"/>
      <c r="P36" s="876" t="s">
        <v>36</v>
      </c>
      <c r="Q36" s="877"/>
      <c r="R36" s="879">
        <f>G67+(Y11-1)*G68+(Z11-1)*G69+(AA11/50)*G70</f>
        <v>121686</v>
      </c>
      <c r="S36" s="904"/>
      <c r="T36" s="909"/>
      <c r="U36" s="909"/>
      <c r="V36" s="909"/>
      <c r="W36" s="909"/>
      <c r="X36" s="909"/>
      <c r="Y36" s="909"/>
      <c r="Z36" s="909"/>
      <c r="AA36" s="910"/>
    </row>
    <row r="37" spans="1:27">
      <c r="A37" s="136">
        <v>8</v>
      </c>
      <c r="B37" s="272" t="s">
        <v>317</v>
      </c>
      <c r="C37" s="136"/>
      <c r="D37" s="879">
        <f>G67+(D12-1)*G68+(E12-1)*G69+(F12/50)*G70</f>
        <v>6327</v>
      </c>
      <c r="E37" s="880"/>
      <c r="F37" s="879">
        <f>G67+(G12-1)*G68+(H12-1)*G69+(I12/50)*G70</f>
        <v>6327</v>
      </c>
      <c r="G37" s="880"/>
      <c r="H37" s="879">
        <f>G67+(J12-1)*G68+(K12-1)*G69+(L12/50)*G70</f>
        <v>6327</v>
      </c>
      <c r="I37" s="880"/>
      <c r="J37" s="879">
        <f>G67+(M12-1)*G68+(N12-1)*G69+(O12/50)*G70</f>
        <v>6327</v>
      </c>
      <c r="K37" s="880"/>
      <c r="L37" s="879">
        <f>G67+(P12-1)*G68+(Q12-1)*G69+(R12/50)*G70</f>
        <v>9329</v>
      </c>
      <c r="M37" s="880"/>
      <c r="N37" s="879">
        <f>G67+(S12-1)*G68+(T12-1)*G69+(U12/50)*G70</f>
        <v>9329</v>
      </c>
      <c r="O37" s="880"/>
      <c r="P37" s="879">
        <f>G67+(V12-1)*G68+(W12-1)*G69+(X12/50)*G70</f>
        <v>9329</v>
      </c>
      <c r="Q37" s="880"/>
      <c r="R37" s="879">
        <f>G67+(Y12-1)*G68+(Z12-1)*G69+(AA12/50)*G70</f>
        <v>9329</v>
      </c>
      <c r="S37" s="904"/>
      <c r="T37" s="909"/>
      <c r="U37" s="909"/>
      <c r="V37" s="909"/>
      <c r="W37" s="909"/>
      <c r="X37" s="909"/>
      <c r="Y37" s="909"/>
      <c r="Z37" s="909"/>
      <c r="AA37" s="910"/>
    </row>
    <row r="38" spans="1:27">
      <c r="A38" s="136">
        <v>9</v>
      </c>
      <c r="B38" s="272" t="s">
        <v>340</v>
      </c>
      <c r="C38" s="136"/>
      <c r="D38" s="879">
        <f>G67+(D13-1)*G68+(E13-1)*G69+(F13/50)*G70</f>
        <v>12371</v>
      </c>
      <c r="E38" s="880"/>
      <c r="F38" s="879">
        <f>G67+(G13-1)*G68+(H13-1)*G69+(I13/50)*G70</f>
        <v>12371</v>
      </c>
      <c r="G38" s="880"/>
      <c r="H38" s="879">
        <f>G67+(J13-1)*G68+(K13-1)*G69+(L13/50)*G70</f>
        <v>16904</v>
      </c>
      <c r="I38" s="880"/>
      <c r="J38" s="879">
        <f>G67+(M13-1)*G68+(N13-1)*G69+(O13/50)*G70</f>
        <v>16904</v>
      </c>
      <c r="K38" s="880"/>
      <c r="L38" s="879">
        <f>G67+(P13-1)*G68+(Q13-1)*G69+(R13/50)*G70</f>
        <v>21417</v>
      </c>
      <c r="M38" s="880"/>
      <c r="N38" s="879">
        <f>G67+(S13-1)*G68+(T13-1)*G69+(U13/50)*G70</f>
        <v>39549</v>
      </c>
      <c r="O38" s="880"/>
      <c r="P38" s="879">
        <f>G67+(V13-1)*G68+(W13-1)*G69+(X13/50)*G70</f>
        <v>57681</v>
      </c>
      <c r="Q38" s="880"/>
      <c r="R38" s="879">
        <f>G67+(Y13-1)*G68+(Z13-1)*G69+(AA13/50)*G70</f>
        <v>87901</v>
      </c>
      <c r="S38" s="904"/>
      <c r="T38" s="909"/>
      <c r="U38" s="909"/>
      <c r="V38" s="909"/>
      <c r="W38" s="909"/>
      <c r="X38" s="909"/>
      <c r="Y38" s="909"/>
      <c r="Z38" s="909"/>
      <c r="AA38" s="910"/>
    </row>
    <row r="39" spans="1:27">
      <c r="A39" s="136">
        <v>10</v>
      </c>
      <c r="B39" s="272" t="s">
        <v>319</v>
      </c>
      <c r="C39" s="283"/>
      <c r="D39" s="879">
        <f>G67+(D14-1)*G68+(E14-1)*G69+(F14/50)*G70</f>
        <v>5963</v>
      </c>
      <c r="E39" s="880"/>
      <c r="F39" s="879">
        <f>G67+(G14-1)*G68+(H14-1)*G69+(I14/50)*G70</f>
        <v>7474</v>
      </c>
      <c r="G39" s="880"/>
      <c r="H39" s="879">
        <f>G67+(J14-1)*G68+(K14-1)*G69+(L14/50)*G70</f>
        <v>8985</v>
      </c>
      <c r="I39" s="880"/>
      <c r="J39" s="879">
        <f>G67+(M14-1)*G68+(N14-1)*G69+(O14/50)*G70</f>
        <v>12007</v>
      </c>
      <c r="K39" s="880"/>
      <c r="L39" s="879">
        <f>G67+(P14-1)*G68+(Q14-1)*G69+(R14/50)*G70</f>
        <v>47104</v>
      </c>
      <c r="M39" s="880"/>
      <c r="N39" s="879">
        <f>G67+(S14-1)*G68+(T14-1)*G69+(U14/50)*G70</f>
        <v>83368</v>
      </c>
      <c r="O39" s="880"/>
      <c r="P39" s="879">
        <f>G67+(V14-1)*G68+(W14-1)*G69+(X14/50)*G70</f>
        <v>204248</v>
      </c>
      <c r="Q39" s="880"/>
      <c r="R39" s="879">
        <f>G67+(Y14-1)*G68+(Z14-1)*G69+(AA14/50)*G70</f>
        <v>400678</v>
      </c>
      <c r="S39" s="904"/>
      <c r="T39" s="909"/>
      <c r="U39" s="909"/>
      <c r="V39" s="909"/>
      <c r="W39" s="909"/>
      <c r="X39" s="909"/>
      <c r="Y39" s="909"/>
      <c r="Z39" s="909"/>
      <c r="AA39" s="910"/>
    </row>
    <row r="40" spans="1:27" ht="15.75" thickBot="1">
      <c r="A40" s="137">
        <v>11</v>
      </c>
      <c r="B40" s="134" t="s">
        <v>320</v>
      </c>
      <c r="C40" s="283"/>
      <c r="D40" s="879">
        <f>G67+(D15-1)*G68+(E15-1)*G69+(F15/50)*G70</f>
        <v>5963</v>
      </c>
      <c r="E40" s="880"/>
      <c r="F40" s="879">
        <f>G67+(G15-1)*G68+(H15-1)*G69+(I15/50)*G70</f>
        <v>7474</v>
      </c>
      <c r="G40" s="880"/>
      <c r="H40" s="879">
        <f>G67+(J15-1)*G68+(K15-1)*G69+(L15/50)*G70</f>
        <v>8985</v>
      </c>
      <c r="I40" s="880"/>
      <c r="J40" s="879">
        <f>G67+(M15-1)*G68+(N15-1)*G69+(O15/50)*G70</f>
        <v>12007</v>
      </c>
      <c r="K40" s="880"/>
      <c r="L40" s="879">
        <f>G67+(P15-1)*G68+(Q15-1)*G69+(R15/50)*G70</f>
        <v>47104</v>
      </c>
      <c r="M40" s="880"/>
      <c r="N40" s="879">
        <f>G67+(S15-1)*G68+(T15-1)*G69+(U15/50)*G70</f>
        <v>83368</v>
      </c>
      <c r="O40" s="880"/>
      <c r="P40" s="879">
        <f>G67+(V15-1)*G68+(W15-1)*G69+(X15/50)*G70</f>
        <v>204248</v>
      </c>
      <c r="Q40" s="880"/>
      <c r="R40" s="464">
        <f>G67+(Y15-1)*G68+(Z15-1)*G69+(AA15/50)*G70</f>
        <v>400678</v>
      </c>
      <c r="S40" s="465"/>
      <c r="T40" s="909"/>
      <c r="U40" s="909"/>
      <c r="V40" s="909"/>
      <c r="W40" s="909"/>
      <c r="X40" s="909"/>
      <c r="Y40" s="909"/>
      <c r="Z40" s="909"/>
      <c r="AA40" s="910"/>
    </row>
    <row r="41" spans="1:27">
      <c r="A41" s="892" t="s">
        <v>44</v>
      </c>
      <c r="B41" s="893"/>
      <c r="C41" s="240">
        <v>0</v>
      </c>
      <c r="D41" s="898">
        <f>D30+D31+D32+D33+D37+D38+D39+D40</f>
        <v>80028</v>
      </c>
      <c r="E41" s="899"/>
      <c r="F41" s="898">
        <f>F30+F31+F32+F33+F37+F38+F39+F40</f>
        <v>92056</v>
      </c>
      <c r="G41" s="905"/>
      <c r="H41" s="899">
        <f>H30+H31+H32+H33+H37+H38+H39+H40</f>
        <v>127512</v>
      </c>
      <c r="I41" s="899"/>
      <c r="J41" s="898">
        <f>J30+J31+J32+J33+J37+J38+J39+J40</f>
        <v>142562</v>
      </c>
      <c r="K41" s="905"/>
      <c r="L41" s="899">
        <f>L30+L31+L32+L33+L37+L38+L39+L40</f>
        <v>263202</v>
      </c>
      <c r="M41" s="899"/>
      <c r="N41" s="898">
        <f>N30+N31+N32+N33+N34+N37+N38+N39+N40</f>
        <v>439822</v>
      </c>
      <c r="O41" s="905"/>
      <c r="P41" s="899">
        <f>P30+P31+P32+P33+P34+P35+P37+P38+P39+P40</f>
        <v>877620</v>
      </c>
      <c r="Q41" s="899"/>
      <c r="R41" s="898">
        <f>R30+R31+R32+R33+R34+R35+R36+R37+R38+R39+R40</f>
        <v>1428738</v>
      </c>
      <c r="S41" s="905"/>
      <c r="T41" s="909"/>
      <c r="U41" s="909"/>
      <c r="V41" s="909"/>
      <c r="W41" s="909"/>
      <c r="X41" s="909"/>
      <c r="Y41" s="909"/>
      <c r="Z41" s="909"/>
      <c r="AA41" s="910"/>
    </row>
    <row r="42" spans="1:27">
      <c r="A42" s="894" t="s">
        <v>342</v>
      </c>
      <c r="B42" s="895"/>
      <c r="C42" s="241">
        <v>0</v>
      </c>
      <c r="D42" s="900">
        <f>D41*36</f>
        <v>2881008</v>
      </c>
      <c r="E42" s="901"/>
      <c r="F42" s="900">
        <f t="shared" ref="F42" si="0">F41*36</f>
        <v>3314016</v>
      </c>
      <c r="G42" s="901"/>
      <c r="H42" s="900">
        <f t="shared" ref="H42" si="1">H41*36</f>
        <v>4590432</v>
      </c>
      <c r="I42" s="901"/>
      <c r="J42" s="900">
        <f t="shared" ref="J42" si="2">J41*36</f>
        <v>5132232</v>
      </c>
      <c r="K42" s="901"/>
      <c r="L42" s="900">
        <f t="shared" ref="L42" si="3">L41*36</f>
        <v>9475272</v>
      </c>
      <c r="M42" s="901"/>
      <c r="N42" s="900">
        <f t="shared" ref="N42" si="4">N41*36</f>
        <v>15833592</v>
      </c>
      <c r="O42" s="901"/>
      <c r="P42" s="900">
        <f t="shared" ref="P42" si="5">P41*36</f>
        <v>31594320</v>
      </c>
      <c r="Q42" s="901"/>
      <c r="R42" s="900">
        <f t="shared" ref="R42" si="6">R41*36</f>
        <v>51434568</v>
      </c>
      <c r="S42" s="906"/>
      <c r="T42" s="909"/>
      <c r="U42" s="909"/>
      <c r="V42" s="909"/>
      <c r="W42" s="909"/>
      <c r="X42" s="909"/>
      <c r="Y42" s="909"/>
      <c r="Z42" s="909"/>
      <c r="AA42" s="910"/>
    </row>
    <row r="43" spans="1:27" ht="15.75" thickBot="1">
      <c r="A43" s="896" t="s">
        <v>45</v>
      </c>
      <c r="B43" s="897"/>
      <c r="C43" s="242">
        <v>0</v>
      </c>
      <c r="D43" s="902">
        <f>D41*60</f>
        <v>4801680</v>
      </c>
      <c r="E43" s="903"/>
      <c r="F43" s="902">
        <f t="shared" ref="F43" si="7">F41*60</f>
        <v>5523360</v>
      </c>
      <c r="G43" s="903"/>
      <c r="H43" s="902">
        <f t="shared" ref="H43" si="8">H41*60</f>
        <v>7650720</v>
      </c>
      <c r="I43" s="903"/>
      <c r="J43" s="902">
        <f t="shared" ref="J43" si="9">J41*60</f>
        <v>8553720</v>
      </c>
      <c r="K43" s="903"/>
      <c r="L43" s="902">
        <f t="shared" ref="L43" si="10">L41*60</f>
        <v>15792120</v>
      </c>
      <c r="M43" s="903"/>
      <c r="N43" s="902">
        <f t="shared" ref="N43" si="11">N41*60</f>
        <v>26389320</v>
      </c>
      <c r="O43" s="903"/>
      <c r="P43" s="902">
        <f t="shared" ref="P43" si="12">P41*60</f>
        <v>52657200</v>
      </c>
      <c r="Q43" s="903"/>
      <c r="R43" s="902">
        <f t="shared" ref="R43" si="13">R41*60</f>
        <v>85724280</v>
      </c>
      <c r="S43" s="907"/>
      <c r="T43" s="909"/>
      <c r="U43" s="909"/>
      <c r="V43" s="909"/>
      <c r="W43" s="909"/>
      <c r="X43" s="909"/>
      <c r="Y43" s="909"/>
      <c r="Z43" s="909"/>
      <c r="AA43" s="910"/>
    </row>
    <row r="44" spans="1:27">
      <c r="A44" s="916"/>
      <c r="B44" s="917"/>
      <c r="C44" s="917"/>
      <c r="D44" s="917"/>
      <c r="E44" s="917"/>
      <c r="F44" s="917"/>
      <c r="G44" s="917"/>
      <c r="H44" s="917"/>
      <c r="I44" s="917"/>
      <c r="J44" s="917"/>
      <c r="K44" s="917"/>
      <c r="L44" s="917"/>
      <c r="M44" s="917"/>
      <c r="N44" s="917"/>
      <c r="O44" s="917"/>
      <c r="P44" s="917"/>
      <c r="Q44" s="917"/>
      <c r="R44" s="917"/>
      <c r="S44" s="917"/>
      <c r="T44" s="909"/>
      <c r="U44" s="909"/>
      <c r="V44" s="909"/>
      <c r="W44" s="909"/>
      <c r="X44" s="909"/>
      <c r="Y44" s="909"/>
      <c r="Z44" s="909"/>
      <c r="AA44" s="910"/>
    </row>
    <row r="45" spans="1:27" ht="15.75" thickBot="1">
      <c r="A45" s="912"/>
      <c r="B45" s="913"/>
      <c r="C45" s="913"/>
      <c r="D45" s="913"/>
      <c r="E45" s="913"/>
      <c r="F45" s="913"/>
      <c r="G45" s="913"/>
      <c r="H45" s="913"/>
      <c r="I45" s="913"/>
      <c r="J45" s="913"/>
      <c r="K45" s="913"/>
      <c r="L45" s="913"/>
      <c r="M45" s="913"/>
      <c r="N45" s="913"/>
      <c r="O45" s="913"/>
      <c r="P45" s="913"/>
      <c r="Q45" s="913"/>
      <c r="R45" s="913"/>
      <c r="S45" s="913"/>
      <c r="T45" s="909"/>
      <c r="U45" s="909"/>
      <c r="V45" s="909"/>
      <c r="W45" s="909"/>
      <c r="X45" s="909"/>
      <c r="Y45" s="909"/>
      <c r="Z45" s="909"/>
      <c r="AA45" s="910"/>
    </row>
    <row r="46" spans="1:27" ht="16.5" thickBot="1">
      <c r="A46" s="799" t="s">
        <v>349</v>
      </c>
      <c r="B46" s="800"/>
      <c r="C46" s="800"/>
      <c r="D46" s="800"/>
      <c r="E46" s="800"/>
      <c r="F46" s="800"/>
      <c r="G46" s="800"/>
      <c r="H46" s="800"/>
      <c r="I46" s="800"/>
      <c r="J46" s="800"/>
      <c r="K46" s="800"/>
      <c r="L46" s="800"/>
      <c r="M46" s="800"/>
      <c r="N46" s="800"/>
      <c r="O46" s="800"/>
      <c r="P46" s="800"/>
      <c r="Q46" s="800"/>
      <c r="R46" s="800"/>
      <c r="S46" s="801"/>
      <c r="T46" s="909"/>
      <c r="U46" s="909"/>
      <c r="V46" s="909"/>
      <c r="W46" s="909"/>
      <c r="X46" s="909"/>
      <c r="Y46" s="909"/>
      <c r="Z46" s="909"/>
      <c r="AA46" s="910"/>
    </row>
    <row r="47" spans="1:27" ht="15.75" thickBot="1">
      <c r="A47" s="887" t="s">
        <v>0</v>
      </c>
      <c r="B47" s="887" t="s">
        <v>30</v>
      </c>
      <c r="C47" s="239"/>
      <c r="D47" s="885" t="s">
        <v>6</v>
      </c>
      <c r="E47" s="825"/>
      <c r="F47" s="825"/>
      <c r="G47" s="825"/>
      <c r="H47" s="825"/>
      <c r="I47" s="825"/>
      <c r="J47" s="825"/>
      <c r="K47" s="825"/>
      <c r="L47" s="825"/>
      <c r="M47" s="825"/>
      <c r="N47" s="825"/>
      <c r="O47" s="825"/>
      <c r="P47" s="825"/>
      <c r="Q47" s="825"/>
      <c r="R47" s="825"/>
      <c r="S47" s="826"/>
      <c r="T47" s="909"/>
      <c r="U47" s="909"/>
      <c r="V47" s="909"/>
      <c r="W47" s="909"/>
      <c r="X47" s="909"/>
      <c r="Y47" s="909"/>
      <c r="Z47" s="909"/>
      <c r="AA47" s="910"/>
    </row>
    <row r="48" spans="1:27" ht="15.75" thickBot="1">
      <c r="A48" s="919"/>
      <c r="B48" s="925"/>
      <c r="C48" s="243">
        <v>0</v>
      </c>
      <c r="D48" s="885" t="s">
        <v>7</v>
      </c>
      <c r="E48" s="826"/>
      <c r="F48" s="885" t="s">
        <v>8</v>
      </c>
      <c r="G48" s="826"/>
      <c r="H48" s="885" t="s">
        <v>9</v>
      </c>
      <c r="I48" s="826"/>
      <c r="J48" s="885" t="s">
        <v>19</v>
      </c>
      <c r="K48" s="825"/>
      <c r="L48" s="885" t="s">
        <v>10</v>
      </c>
      <c r="M48" s="826"/>
      <c r="N48" s="885" t="s">
        <v>11</v>
      </c>
      <c r="O48" s="826"/>
      <c r="P48" s="885" t="s">
        <v>12</v>
      </c>
      <c r="Q48" s="826"/>
      <c r="R48" s="885" t="s">
        <v>13</v>
      </c>
      <c r="S48" s="826"/>
      <c r="T48" s="909"/>
      <c r="U48" s="909"/>
      <c r="V48" s="909"/>
      <c r="W48" s="909"/>
      <c r="X48" s="909"/>
      <c r="Y48" s="909"/>
      <c r="Z48" s="909"/>
      <c r="AA48" s="910"/>
    </row>
    <row r="49" spans="1:27">
      <c r="A49" s="56">
        <v>1</v>
      </c>
      <c r="B49" s="271" t="s">
        <v>29</v>
      </c>
      <c r="C49" s="56">
        <v>0</v>
      </c>
      <c r="D49" s="920">
        <f>G67+(D22-1)*G68+(E22-1)*G69+(F22/50)*G70</f>
        <v>16884</v>
      </c>
      <c r="E49" s="921"/>
      <c r="F49" s="920">
        <f>G67+(G22-1)*G68+(H22-1)*G69+(I22/50)*G70</f>
        <v>16884</v>
      </c>
      <c r="G49" s="921"/>
      <c r="H49" s="920">
        <f>G67+(J22-1)*G68+(K22-1)*G69+(L22/50)*G70</f>
        <v>28952</v>
      </c>
      <c r="I49" s="921"/>
      <c r="J49" s="920">
        <f>G67+(M22-1)*G68+(N22-1)*G69+(O22/50)*G70</f>
        <v>31226</v>
      </c>
      <c r="K49" s="921"/>
      <c r="L49" s="920">
        <f>G67+(P22-1)*G68+(Q22-1)*G69+(R22/50)*G70</f>
        <v>48590</v>
      </c>
      <c r="M49" s="921"/>
      <c r="N49" s="920">
        <f>G67+(S22-1)*G68+(T22-1)*G69+(U22/50)*G70</f>
        <v>60638</v>
      </c>
      <c r="O49" s="921"/>
      <c r="P49" s="920">
        <f>G67+(V22-1)*G68+(W22-1)*G69+(X22/50)*G70</f>
        <v>110476</v>
      </c>
      <c r="Q49" s="921"/>
      <c r="R49" s="920">
        <f>G67+(Y22-1)*G68+(Z22-1)*G69+(AA22/50)*G70</f>
        <v>131410</v>
      </c>
      <c r="S49" s="922"/>
      <c r="T49" s="909"/>
      <c r="U49" s="909"/>
      <c r="V49" s="909"/>
      <c r="W49" s="909"/>
      <c r="X49" s="909"/>
      <c r="Y49" s="909"/>
      <c r="Z49" s="909"/>
      <c r="AA49" s="910"/>
    </row>
    <row r="50" spans="1:27">
      <c r="A50" s="136">
        <v>2</v>
      </c>
      <c r="B50" s="272" t="s">
        <v>318</v>
      </c>
      <c r="C50" s="136"/>
      <c r="D50" s="879">
        <f>G67+(D23-1)*G68+(E23-1)*G69+(F23/50)*G70</f>
        <v>12371</v>
      </c>
      <c r="E50" s="880"/>
      <c r="F50" s="879">
        <f>G67+(G23-1)*G68+(H23-1)*G69+(I23/50)*G70</f>
        <v>12371</v>
      </c>
      <c r="G50" s="880"/>
      <c r="H50" s="879">
        <f>G67+(J23-1)*G68+(K23-1)*G69+(L23/50)*G70</f>
        <v>16904</v>
      </c>
      <c r="I50" s="880"/>
      <c r="J50" s="879">
        <f>G67+(M23-1)*G68+(N23-1)*G69+(O23/50)*G70</f>
        <v>16904</v>
      </c>
      <c r="K50" s="880"/>
      <c r="L50" s="879">
        <f>G67+(P23-1)*G68+(Q23-1)*G69+(R23/50)*G70</f>
        <v>21417</v>
      </c>
      <c r="M50" s="880"/>
      <c r="N50" s="879">
        <f>G67+(S23-1)*G68+(T23-1)*G69+(U23/50)*G70</f>
        <v>39549</v>
      </c>
      <c r="O50" s="880"/>
      <c r="P50" s="879">
        <f>G67+(V23-1)*G68+(W23-1)*G69+(X23/50)*G70</f>
        <v>57681</v>
      </c>
      <c r="Q50" s="880"/>
      <c r="R50" s="879">
        <f>G67+(Y23-1)*G68+(Z23-1)*G69+(AA23/50)*G70</f>
        <v>87901</v>
      </c>
      <c r="S50" s="904"/>
      <c r="T50" s="909"/>
      <c r="U50" s="909"/>
      <c r="V50" s="909"/>
      <c r="W50" s="909"/>
      <c r="X50" s="909"/>
      <c r="Y50" s="909"/>
      <c r="Z50" s="909"/>
      <c r="AA50" s="910"/>
    </row>
    <row r="51" spans="1:27" ht="15.75" thickBot="1">
      <c r="A51" s="137">
        <v>3</v>
      </c>
      <c r="B51" s="134" t="s">
        <v>320</v>
      </c>
      <c r="C51" s="283"/>
      <c r="D51" s="879">
        <f>G67+(D24-1)*G68+(E24-1)*G69+(F24/50)*G70</f>
        <v>5963</v>
      </c>
      <c r="E51" s="880"/>
      <c r="F51" s="879">
        <f>G67+(G24-1)*G68+(H24-1)*G69+(I24/50)*G70</f>
        <v>7474</v>
      </c>
      <c r="G51" s="880"/>
      <c r="H51" s="879">
        <f>G67+(J24-1)*G68+(K24-1)*G69+(L24/50)*G70</f>
        <v>8985</v>
      </c>
      <c r="I51" s="880"/>
      <c r="J51" s="879">
        <f>G67+(M24-1)*G68+(N24-1)*G69+(O24/50)*G70</f>
        <v>12007</v>
      </c>
      <c r="K51" s="880"/>
      <c r="L51" s="879">
        <f>G67+(P24-1)*G68+(Q24-1)*G69+(R24/50)*G70</f>
        <v>47104</v>
      </c>
      <c r="M51" s="880"/>
      <c r="N51" s="879">
        <f>G67+(S24-1)*G68+(T24-1)*G69+(U24/50)*G70</f>
        <v>83368</v>
      </c>
      <c r="O51" s="880"/>
      <c r="P51" s="879">
        <f>G67+(V24-1)*G68+(W24-1)*G69+(X24/50)*G70</f>
        <v>204248</v>
      </c>
      <c r="Q51" s="880"/>
      <c r="R51" s="879">
        <f>G67+(Y24-1)*G68+(Z24-1)*G69+(AA24/50)*G70</f>
        <v>400678</v>
      </c>
      <c r="S51" s="904"/>
      <c r="T51" s="909"/>
      <c r="U51" s="909"/>
      <c r="V51" s="909"/>
      <c r="W51" s="909"/>
      <c r="X51" s="909"/>
      <c r="Y51" s="909"/>
      <c r="Z51" s="909"/>
      <c r="AA51" s="910"/>
    </row>
    <row r="52" spans="1:27">
      <c r="A52" s="892" t="s">
        <v>44</v>
      </c>
      <c r="B52" s="893"/>
      <c r="C52" s="240">
        <v>0</v>
      </c>
      <c r="D52" s="898">
        <f>SUM(D49:D51)</f>
        <v>35218</v>
      </c>
      <c r="E52" s="899"/>
      <c r="F52" s="898">
        <f t="shared" ref="F52" si="14">SUM(F49:F51)</f>
        <v>36729</v>
      </c>
      <c r="G52" s="899"/>
      <c r="H52" s="898">
        <f t="shared" ref="H52" si="15">SUM(H49:H51)</f>
        <v>54841</v>
      </c>
      <c r="I52" s="899"/>
      <c r="J52" s="898">
        <f t="shared" ref="J52" si="16">SUM(J49:J51)</f>
        <v>60137</v>
      </c>
      <c r="K52" s="899"/>
      <c r="L52" s="898">
        <f t="shared" ref="L52" si="17">SUM(L49:L51)</f>
        <v>117111</v>
      </c>
      <c r="M52" s="899"/>
      <c r="N52" s="898">
        <f t="shared" ref="N52" si="18">SUM(N49:N51)</f>
        <v>183555</v>
      </c>
      <c r="O52" s="899"/>
      <c r="P52" s="898">
        <f t="shared" ref="P52" si="19">SUM(P49:P51)</f>
        <v>372405</v>
      </c>
      <c r="Q52" s="899"/>
      <c r="R52" s="898">
        <f t="shared" ref="R52" si="20">SUM(R49:R51)</f>
        <v>619989</v>
      </c>
      <c r="S52" s="905"/>
      <c r="T52" s="909"/>
      <c r="U52" s="909"/>
      <c r="V52" s="909"/>
      <c r="W52" s="909"/>
      <c r="X52" s="909"/>
      <c r="Y52" s="909"/>
      <c r="Z52" s="909"/>
      <c r="AA52" s="910"/>
    </row>
    <row r="53" spans="1:27">
      <c r="A53" s="894" t="s">
        <v>342</v>
      </c>
      <c r="B53" s="895"/>
      <c r="C53" s="241">
        <v>0</v>
      </c>
      <c r="D53" s="900">
        <f>D52*36</f>
        <v>1267848</v>
      </c>
      <c r="E53" s="901"/>
      <c r="F53" s="900">
        <f t="shared" ref="F53" si="21">F52*36</f>
        <v>1322244</v>
      </c>
      <c r="G53" s="901"/>
      <c r="H53" s="900">
        <f t="shared" ref="H53" si="22">H52*36</f>
        <v>1974276</v>
      </c>
      <c r="I53" s="901"/>
      <c r="J53" s="900">
        <f t="shared" ref="J53" si="23">J52*36</f>
        <v>2164932</v>
      </c>
      <c r="K53" s="901"/>
      <c r="L53" s="900">
        <f t="shared" ref="L53" si="24">L52*36</f>
        <v>4215996</v>
      </c>
      <c r="M53" s="901"/>
      <c r="N53" s="900">
        <f t="shared" ref="N53" si="25">N52*36</f>
        <v>6607980</v>
      </c>
      <c r="O53" s="901"/>
      <c r="P53" s="900">
        <f t="shared" ref="P53" si="26">P52*36</f>
        <v>13406580</v>
      </c>
      <c r="Q53" s="901"/>
      <c r="R53" s="900">
        <f t="shared" ref="R53" si="27">R52*36</f>
        <v>22319604</v>
      </c>
      <c r="S53" s="906"/>
      <c r="T53" s="909"/>
      <c r="U53" s="909"/>
      <c r="V53" s="909"/>
      <c r="W53" s="909"/>
      <c r="X53" s="909"/>
      <c r="Y53" s="909"/>
      <c r="Z53" s="909"/>
      <c r="AA53" s="910"/>
    </row>
    <row r="54" spans="1:27" ht="15.75" thickBot="1">
      <c r="A54" s="896" t="s">
        <v>45</v>
      </c>
      <c r="B54" s="897"/>
      <c r="C54" s="242">
        <v>0</v>
      </c>
      <c r="D54" s="902">
        <f>D52*60</f>
        <v>2113080</v>
      </c>
      <c r="E54" s="903"/>
      <c r="F54" s="902">
        <f t="shared" ref="F54" si="28">F52*60</f>
        <v>2203740</v>
      </c>
      <c r="G54" s="903"/>
      <c r="H54" s="902">
        <f t="shared" ref="H54" si="29">H52*60</f>
        <v>3290460</v>
      </c>
      <c r="I54" s="903"/>
      <c r="J54" s="902">
        <f t="shared" ref="J54" si="30">J52*60</f>
        <v>3608220</v>
      </c>
      <c r="K54" s="903"/>
      <c r="L54" s="902">
        <f t="shared" ref="L54" si="31">L52*60</f>
        <v>7026660</v>
      </c>
      <c r="M54" s="903"/>
      <c r="N54" s="902">
        <f t="shared" ref="N54" si="32">N52*60</f>
        <v>11013300</v>
      </c>
      <c r="O54" s="903"/>
      <c r="P54" s="902">
        <f t="shared" ref="P54" si="33">P52*60</f>
        <v>22344300</v>
      </c>
      <c r="Q54" s="903"/>
      <c r="R54" s="902">
        <f t="shared" ref="R54" si="34">R52*60</f>
        <v>37199340</v>
      </c>
      <c r="S54" s="907"/>
      <c r="T54" s="909"/>
      <c r="U54" s="909"/>
      <c r="V54" s="909"/>
      <c r="W54" s="909"/>
      <c r="X54" s="909"/>
      <c r="Y54" s="909"/>
      <c r="Z54" s="909"/>
      <c r="AA54" s="910"/>
    </row>
    <row r="55" spans="1:27">
      <c r="A55" s="916"/>
      <c r="B55" s="917"/>
      <c r="C55" s="917"/>
      <c r="D55" s="917"/>
      <c r="E55" s="917"/>
      <c r="F55" s="917"/>
      <c r="G55" s="917"/>
      <c r="H55" s="917"/>
      <c r="I55" s="917"/>
      <c r="J55" s="917"/>
      <c r="K55" s="917"/>
      <c r="L55" s="917"/>
      <c r="M55" s="917"/>
      <c r="N55" s="917"/>
      <c r="O55" s="917"/>
      <c r="P55" s="917"/>
      <c r="Q55" s="917"/>
      <c r="R55" s="917"/>
      <c r="S55" s="917"/>
      <c r="T55" s="909"/>
      <c r="U55" s="909"/>
      <c r="V55" s="909"/>
      <c r="W55" s="909"/>
      <c r="X55" s="909"/>
      <c r="Y55" s="909"/>
      <c r="Z55" s="909"/>
      <c r="AA55" s="910"/>
    </row>
    <row r="56" spans="1:27" ht="15.75" thickBot="1">
      <c r="A56" s="912"/>
      <c r="B56" s="913"/>
      <c r="C56" s="913"/>
      <c r="D56" s="913"/>
      <c r="E56" s="913"/>
      <c r="F56" s="913"/>
      <c r="G56" s="913"/>
      <c r="H56" s="913"/>
      <c r="I56" s="913"/>
      <c r="J56" s="913"/>
      <c r="K56" s="913"/>
      <c r="L56" s="913"/>
      <c r="M56" s="913"/>
      <c r="N56" s="913"/>
      <c r="O56" s="913"/>
      <c r="P56" s="913"/>
      <c r="Q56" s="913"/>
      <c r="R56" s="913"/>
      <c r="S56" s="913"/>
      <c r="T56" s="909"/>
      <c r="U56" s="909"/>
      <c r="V56" s="909"/>
      <c r="W56" s="909"/>
      <c r="X56" s="909"/>
      <c r="Y56" s="909"/>
      <c r="Z56" s="909"/>
      <c r="AA56" s="910"/>
    </row>
    <row r="57" spans="1:27" ht="16.5" thickBot="1">
      <c r="A57" s="799" t="s">
        <v>350</v>
      </c>
      <c r="B57" s="800"/>
      <c r="C57" s="800"/>
      <c r="D57" s="800"/>
      <c r="E57" s="800"/>
      <c r="F57" s="800"/>
      <c r="G57" s="800"/>
      <c r="H57" s="800"/>
      <c r="I57" s="800"/>
      <c r="J57" s="800"/>
      <c r="K57" s="800"/>
      <c r="L57" s="800"/>
      <c r="M57" s="800"/>
      <c r="N57" s="800"/>
      <c r="O57" s="800"/>
      <c r="P57" s="800"/>
      <c r="Q57" s="800"/>
      <c r="R57" s="800"/>
      <c r="S57" s="801"/>
      <c r="T57" s="909"/>
      <c r="U57" s="909"/>
      <c r="V57" s="909"/>
      <c r="W57" s="909"/>
      <c r="X57" s="909"/>
      <c r="Y57" s="909"/>
      <c r="Z57" s="909"/>
      <c r="AA57" s="910"/>
    </row>
    <row r="58" spans="1:27" ht="15.75" thickBot="1">
      <c r="A58" s="887" t="s">
        <v>0</v>
      </c>
      <c r="B58" s="887" t="s">
        <v>344</v>
      </c>
      <c r="C58" s="239"/>
      <c r="D58" s="885" t="s">
        <v>6</v>
      </c>
      <c r="E58" s="825"/>
      <c r="F58" s="825"/>
      <c r="G58" s="825"/>
      <c r="H58" s="825"/>
      <c r="I58" s="825"/>
      <c r="J58" s="825"/>
      <c r="K58" s="825"/>
      <c r="L58" s="825"/>
      <c r="M58" s="825"/>
      <c r="N58" s="825"/>
      <c r="O58" s="825"/>
      <c r="P58" s="825"/>
      <c r="Q58" s="825"/>
      <c r="R58" s="825"/>
      <c r="S58" s="826"/>
      <c r="T58" s="909"/>
      <c r="U58" s="909"/>
      <c r="V58" s="909"/>
      <c r="W58" s="909"/>
      <c r="X58" s="909"/>
      <c r="Y58" s="909"/>
      <c r="Z58" s="909"/>
      <c r="AA58" s="910"/>
    </row>
    <row r="59" spans="1:27" ht="15.75" thickBot="1">
      <c r="A59" s="919"/>
      <c r="B59" s="919"/>
      <c r="C59" s="243">
        <v>0</v>
      </c>
      <c r="D59" s="885" t="s">
        <v>7</v>
      </c>
      <c r="E59" s="826"/>
      <c r="F59" s="885" t="s">
        <v>8</v>
      </c>
      <c r="G59" s="826"/>
      <c r="H59" s="885" t="s">
        <v>9</v>
      </c>
      <c r="I59" s="826"/>
      <c r="J59" s="885" t="s">
        <v>19</v>
      </c>
      <c r="K59" s="825"/>
      <c r="L59" s="885" t="s">
        <v>10</v>
      </c>
      <c r="M59" s="826"/>
      <c r="N59" s="885" t="s">
        <v>11</v>
      </c>
      <c r="O59" s="826"/>
      <c r="P59" s="885" t="s">
        <v>12</v>
      </c>
      <c r="Q59" s="826"/>
      <c r="R59" s="885" t="s">
        <v>13</v>
      </c>
      <c r="S59" s="826"/>
      <c r="T59" s="909"/>
      <c r="U59" s="909"/>
      <c r="V59" s="909"/>
      <c r="W59" s="909"/>
      <c r="X59" s="909"/>
      <c r="Y59" s="909"/>
      <c r="Z59" s="909"/>
      <c r="AA59" s="910"/>
    </row>
    <row r="60" spans="1:27">
      <c r="A60" s="56">
        <v>1</v>
      </c>
      <c r="B60" s="271" t="s">
        <v>44</v>
      </c>
      <c r="C60" s="56">
        <v>0</v>
      </c>
      <c r="D60" s="462">
        <f>D41+D52</f>
        <v>115246</v>
      </c>
      <c r="E60" s="878"/>
      <c r="F60" s="462">
        <f t="shared" ref="F60" si="35">F41+F52</f>
        <v>128785</v>
      </c>
      <c r="G60" s="878"/>
      <c r="H60" s="462">
        <f t="shared" ref="H60" si="36">H41+H52</f>
        <v>182353</v>
      </c>
      <c r="I60" s="878"/>
      <c r="J60" s="462">
        <f t="shared" ref="J60" si="37">J41+J52</f>
        <v>202699</v>
      </c>
      <c r="K60" s="878"/>
      <c r="L60" s="462">
        <f t="shared" ref="L60" si="38">L41+L52</f>
        <v>380313</v>
      </c>
      <c r="M60" s="878"/>
      <c r="N60" s="462">
        <f t="shared" ref="N60" si="39">N41+N52</f>
        <v>623377</v>
      </c>
      <c r="O60" s="878"/>
      <c r="P60" s="462">
        <f t="shared" ref="P60" si="40">P41+P52</f>
        <v>1250025</v>
      </c>
      <c r="Q60" s="878"/>
      <c r="R60" s="462">
        <f t="shared" ref="R60" si="41">R41+R52</f>
        <v>2048727</v>
      </c>
      <c r="S60" s="463"/>
      <c r="T60" s="909"/>
      <c r="U60" s="909"/>
      <c r="V60" s="909"/>
      <c r="W60" s="909"/>
      <c r="X60" s="909"/>
      <c r="Y60" s="909"/>
      <c r="Z60" s="909"/>
      <c r="AA60" s="910"/>
    </row>
    <row r="61" spans="1:27">
      <c r="A61" s="136">
        <v>2</v>
      </c>
      <c r="B61" s="272" t="s">
        <v>342</v>
      </c>
      <c r="C61" s="283"/>
      <c r="D61" s="879">
        <f>D42+D53</f>
        <v>4148856</v>
      </c>
      <c r="E61" s="880"/>
      <c r="F61" s="879">
        <f t="shared" ref="F61" si="42">F42+F53</f>
        <v>4636260</v>
      </c>
      <c r="G61" s="880"/>
      <c r="H61" s="879">
        <f t="shared" ref="H61" si="43">H42+H53</f>
        <v>6564708</v>
      </c>
      <c r="I61" s="880"/>
      <c r="J61" s="879">
        <f t="shared" ref="J61" si="44">J42+J53</f>
        <v>7297164</v>
      </c>
      <c r="K61" s="880"/>
      <c r="L61" s="879">
        <f t="shared" ref="L61" si="45">L42+L53</f>
        <v>13691268</v>
      </c>
      <c r="M61" s="880"/>
      <c r="N61" s="879">
        <f t="shared" ref="N61" si="46">N42+N53</f>
        <v>22441572</v>
      </c>
      <c r="O61" s="880"/>
      <c r="P61" s="879">
        <f t="shared" ref="P61" si="47">P42+P53</f>
        <v>45000900</v>
      </c>
      <c r="Q61" s="880"/>
      <c r="R61" s="879">
        <f t="shared" ref="R61" si="48">R42+R53</f>
        <v>73754172</v>
      </c>
      <c r="S61" s="904"/>
      <c r="T61" s="909"/>
      <c r="U61" s="909"/>
      <c r="V61" s="909"/>
      <c r="W61" s="909"/>
      <c r="X61" s="909"/>
      <c r="Y61" s="909"/>
      <c r="Z61" s="909"/>
      <c r="AA61" s="910"/>
    </row>
    <row r="62" spans="1:27" ht="15.75" thickBot="1">
      <c r="A62" s="19">
        <v>3</v>
      </c>
      <c r="B62" s="278" t="s">
        <v>45</v>
      </c>
      <c r="C62" s="284"/>
      <c r="D62" s="464">
        <f>D43+D54</f>
        <v>6914760</v>
      </c>
      <c r="E62" s="923"/>
      <c r="F62" s="464">
        <f t="shared" ref="F62" si="49">F43+F54</f>
        <v>7727100</v>
      </c>
      <c r="G62" s="923"/>
      <c r="H62" s="464">
        <f t="shared" ref="H62" si="50">H43+H54</f>
        <v>10941180</v>
      </c>
      <c r="I62" s="923"/>
      <c r="J62" s="464">
        <f t="shared" ref="J62" si="51">J43+J54</f>
        <v>12161940</v>
      </c>
      <c r="K62" s="923"/>
      <c r="L62" s="464">
        <f t="shared" ref="L62" si="52">L43+L54</f>
        <v>22818780</v>
      </c>
      <c r="M62" s="923"/>
      <c r="N62" s="464">
        <f t="shared" ref="N62" si="53">N43+N54</f>
        <v>37402620</v>
      </c>
      <c r="O62" s="923"/>
      <c r="P62" s="464">
        <f t="shared" ref="P62" si="54">P43+P54</f>
        <v>75001500</v>
      </c>
      <c r="Q62" s="923"/>
      <c r="R62" s="464">
        <f t="shared" ref="R62" si="55">R43+R54</f>
        <v>122923620</v>
      </c>
      <c r="S62" s="465"/>
      <c r="T62" s="909"/>
      <c r="U62" s="909"/>
      <c r="V62" s="909"/>
      <c r="W62" s="909"/>
      <c r="X62" s="909"/>
      <c r="Y62" s="909"/>
      <c r="Z62" s="909"/>
      <c r="AA62" s="910"/>
    </row>
    <row r="63" spans="1:27">
      <c r="A63" s="916"/>
      <c r="B63" s="917"/>
      <c r="C63" s="917"/>
      <c r="D63" s="917"/>
      <c r="E63" s="917"/>
      <c r="F63" s="917"/>
      <c r="G63" s="917"/>
      <c r="H63" s="917"/>
      <c r="I63" s="917"/>
      <c r="J63" s="917"/>
      <c r="K63" s="917"/>
      <c r="L63" s="917"/>
      <c r="M63" s="917"/>
      <c r="N63" s="917"/>
      <c r="O63" s="917"/>
      <c r="P63" s="917"/>
      <c r="Q63" s="917"/>
      <c r="R63" s="917"/>
      <c r="S63" s="917"/>
      <c r="T63" s="909"/>
      <c r="U63" s="909"/>
      <c r="V63" s="909"/>
      <c r="W63" s="909"/>
      <c r="X63" s="909"/>
      <c r="Y63" s="909"/>
      <c r="Z63" s="909"/>
      <c r="AA63" s="910"/>
    </row>
    <row r="64" spans="1:27" ht="15.75" thickBot="1">
      <c r="A64" s="908"/>
      <c r="B64" s="909"/>
      <c r="C64" s="909"/>
      <c r="D64" s="909"/>
      <c r="E64" s="909"/>
      <c r="F64" s="909"/>
      <c r="G64" s="909"/>
      <c r="H64" s="909"/>
      <c r="I64" s="909"/>
      <c r="J64" s="909"/>
      <c r="K64" s="909"/>
      <c r="L64" s="909"/>
      <c r="M64" s="909"/>
      <c r="N64" s="909"/>
      <c r="O64" s="909"/>
      <c r="P64" s="909"/>
      <c r="Q64" s="909"/>
      <c r="R64" s="909"/>
      <c r="S64" s="909"/>
      <c r="T64" s="913"/>
      <c r="U64" s="913"/>
      <c r="V64" s="913"/>
      <c r="W64" s="913"/>
      <c r="X64" s="913"/>
      <c r="Y64" s="913"/>
      <c r="Z64" s="913"/>
      <c r="AA64" s="914"/>
    </row>
    <row r="65" spans="1:27" ht="16.5" thickBot="1">
      <c r="A65" s="777" t="s">
        <v>43</v>
      </c>
      <c r="B65" s="778"/>
      <c r="C65" s="778"/>
      <c r="D65" s="778"/>
      <c r="E65" s="778"/>
      <c r="F65" s="778"/>
      <c r="G65" s="778"/>
      <c r="H65" s="778"/>
      <c r="I65" s="779"/>
      <c r="J65" s="911"/>
      <c r="K65" s="799" t="s">
        <v>236</v>
      </c>
      <c r="L65" s="800"/>
      <c r="M65" s="800"/>
      <c r="N65" s="800"/>
      <c r="O65" s="800"/>
      <c r="P65" s="800"/>
      <c r="Q65" s="800"/>
      <c r="R65" s="800"/>
      <c r="S65" s="800"/>
      <c r="T65" s="800"/>
      <c r="U65" s="800"/>
      <c r="V65" s="800"/>
      <c r="W65" s="800"/>
      <c r="X65" s="800"/>
      <c r="Y65" s="800"/>
      <c r="Z65" s="800"/>
      <c r="AA65" s="801"/>
    </row>
    <row r="66" spans="1:27" ht="15.75" thickBot="1">
      <c r="A66" s="279" t="s">
        <v>0</v>
      </c>
      <c r="B66" s="868" t="s">
        <v>41</v>
      </c>
      <c r="C66" s="869"/>
      <c r="D66" s="870"/>
      <c r="E66" s="870"/>
      <c r="F66" s="871"/>
      <c r="G66" s="865" t="s">
        <v>42</v>
      </c>
      <c r="H66" s="866"/>
      <c r="I66" s="867"/>
      <c r="J66" s="911"/>
      <c r="K66" s="10" t="s">
        <v>0</v>
      </c>
      <c r="L66" s="802" t="s">
        <v>14</v>
      </c>
      <c r="M66" s="803"/>
      <c r="N66" s="803"/>
      <c r="O66" s="804"/>
      <c r="P66" s="802" t="s">
        <v>104</v>
      </c>
      <c r="Q66" s="803"/>
      <c r="R66" s="803"/>
      <c r="S66" s="803"/>
      <c r="T66" s="803"/>
      <c r="U66" s="803"/>
      <c r="V66" s="803"/>
      <c r="W66" s="803"/>
      <c r="X66" s="803"/>
      <c r="Y66" s="803"/>
      <c r="Z66" s="803"/>
      <c r="AA66" s="804"/>
    </row>
    <row r="67" spans="1:27">
      <c r="A67" s="280">
        <v>1</v>
      </c>
      <c r="B67" s="881" t="s">
        <v>37</v>
      </c>
      <c r="C67" s="882"/>
      <c r="D67" s="883"/>
      <c r="E67" s="883"/>
      <c r="F67" s="884"/>
      <c r="G67" s="812">
        <v>3133</v>
      </c>
      <c r="H67" s="872"/>
      <c r="I67" s="873"/>
      <c r="J67" s="911"/>
      <c r="K67" s="56">
        <v>1</v>
      </c>
      <c r="L67" s="703" t="s">
        <v>113</v>
      </c>
      <c r="M67" s="704"/>
      <c r="N67" s="704"/>
      <c r="O67" s="915"/>
      <c r="P67" s="703" t="s">
        <v>54</v>
      </c>
      <c r="Q67" s="704"/>
      <c r="R67" s="704"/>
      <c r="S67" s="704"/>
      <c r="T67" s="704"/>
      <c r="U67" s="704"/>
      <c r="V67" s="704"/>
      <c r="W67" s="704"/>
      <c r="X67" s="704"/>
      <c r="Y67" s="704"/>
      <c r="Z67" s="704"/>
      <c r="AA67" s="915"/>
    </row>
    <row r="68" spans="1:27">
      <c r="A68" s="281">
        <v>2</v>
      </c>
      <c r="B68" s="774" t="s">
        <v>38</v>
      </c>
      <c r="C68" s="863"/>
      <c r="D68" s="775"/>
      <c r="E68" s="775"/>
      <c r="F68" s="776"/>
      <c r="G68" s="793">
        <v>1137</v>
      </c>
      <c r="H68" s="874"/>
      <c r="I68" s="794"/>
      <c r="J68" s="911"/>
      <c r="K68" s="136">
        <v>2</v>
      </c>
      <c r="L68" s="569" t="s">
        <v>106</v>
      </c>
      <c r="M68" s="570"/>
      <c r="N68" s="570"/>
      <c r="O68" s="783"/>
      <c r="P68" s="569" t="s">
        <v>105</v>
      </c>
      <c r="Q68" s="570"/>
      <c r="R68" s="570"/>
      <c r="S68" s="570"/>
      <c r="T68" s="570"/>
      <c r="U68" s="570"/>
      <c r="V68" s="570"/>
      <c r="W68" s="570"/>
      <c r="X68" s="570"/>
      <c r="Y68" s="570"/>
      <c r="Z68" s="570"/>
      <c r="AA68" s="783"/>
    </row>
    <row r="69" spans="1:27">
      <c r="A69" s="281">
        <v>3</v>
      </c>
      <c r="B69" s="774" t="s">
        <v>39</v>
      </c>
      <c r="C69" s="863"/>
      <c r="D69" s="775"/>
      <c r="E69" s="775"/>
      <c r="F69" s="776"/>
      <c r="G69" s="793">
        <v>182</v>
      </c>
      <c r="H69" s="874"/>
      <c r="I69" s="794"/>
      <c r="J69" s="911"/>
      <c r="K69" s="136">
        <v>3</v>
      </c>
      <c r="L69" s="569" t="s">
        <v>108</v>
      </c>
      <c r="M69" s="570"/>
      <c r="N69" s="570"/>
      <c r="O69" s="783"/>
      <c r="P69" s="569" t="s">
        <v>107</v>
      </c>
      <c r="Q69" s="570"/>
      <c r="R69" s="570"/>
      <c r="S69" s="570"/>
      <c r="T69" s="570"/>
      <c r="U69" s="570"/>
      <c r="V69" s="570"/>
      <c r="W69" s="570"/>
      <c r="X69" s="570"/>
      <c r="Y69" s="570"/>
      <c r="Z69" s="570"/>
      <c r="AA69" s="783"/>
    </row>
    <row r="70" spans="1:27" ht="15.75" thickBot="1">
      <c r="A70" s="282">
        <v>4</v>
      </c>
      <c r="B70" s="762" t="s">
        <v>40</v>
      </c>
      <c r="C70" s="864"/>
      <c r="D70" s="763"/>
      <c r="E70" s="763"/>
      <c r="F70" s="764"/>
      <c r="G70" s="810">
        <v>1511</v>
      </c>
      <c r="H70" s="875"/>
      <c r="I70" s="811"/>
      <c r="J70" s="911"/>
      <c r="K70" s="136">
        <v>4</v>
      </c>
      <c r="L70" s="569" t="s">
        <v>111</v>
      </c>
      <c r="M70" s="570"/>
      <c r="N70" s="570"/>
      <c r="O70" s="783"/>
      <c r="P70" s="569" t="s">
        <v>109</v>
      </c>
      <c r="Q70" s="570"/>
      <c r="R70" s="570"/>
      <c r="S70" s="570"/>
      <c r="T70" s="570"/>
      <c r="U70" s="570"/>
      <c r="V70" s="570"/>
      <c r="W70" s="570"/>
      <c r="X70" s="570"/>
      <c r="Y70" s="570"/>
      <c r="Z70" s="570"/>
      <c r="AA70" s="783"/>
    </row>
    <row r="71" spans="1:27" ht="15.75" thickBot="1">
      <c r="A71" s="908"/>
      <c r="B71" s="909"/>
      <c r="C71" s="909"/>
      <c r="D71" s="909"/>
      <c r="E71" s="909"/>
      <c r="F71" s="909"/>
      <c r="G71" s="909"/>
      <c r="H71" s="909"/>
      <c r="I71" s="909"/>
      <c r="J71" s="910"/>
      <c r="K71" s="19">
        <v>5</v>
      </c>
      <c r="L71" s="457" t="s">
        <v>112</v>
      </c>
      <c r="M71" s="458"/>
      <c r="N71" s="458"/>
      <c r="O71" s="767"/>
      <c r="P71" s="457" t="s">
        <v>110</v>
      </c>
      <c r="Q71" s="458"/>
      <c r="R71" s="458"/>
      <c r="S71" s="458"/>
      <c r="T71" s="458"/>
      <c r="U71" s="458"/>
      <c r="V71" s="458"/>
      <c r="W71" s="458"/>
      <c r="X71" s="458"/>
      <c r="Y71" s="458"/>
      <c r="Z71" s="458"/>
      <c r="AA71" s="767"/>
    </row>
    <row r="72" spans="1:27">
      <c r="A72" s="908"/>
      <c r="B72" s="909"/>
      <c r="C72" s="909"/>
      <c r="D72" s="909"/>
      <c r="E72" s="909"/>
      <c r="F72" s="909"/>
      <c r="G72" s="909"/>
      <c r="H72" s="909"/>
      <c r="I72" s="909"/>
      <c r="J72" s="909"/>
      <c r="K72" s="909"/>
      <c r="L72" s="909"/>
      <c r="M72" s="909"/>
      <c r="N72" s="909"/>
      <c r="O72" s="909"/>
      <c r="P72" s="909"/>
      <c r="Q72" s="909"/>
      <c r="R72" s="909"/>
      <c r="S72" s="909"/>
      <c r="T72" s="909"/>
      <c r="U72" s="909"/>
      <c r="V72" s="909"/>
      <c r="W72" s="909"/>
      <c r="X72" s="909"/>
      <c r="Y72" s="909"/>
      <c r="Z72" s="909"/>
      <c r="AA72" s="910"/>
    </row>
    <row r="73" spans="1:27" ht="15.75" thickBot="1">
      <c r="A73" s="912"/>
      <c r="B73" s="913"/>
      <c r="C73" s="913"/>
      <c r="D73" s="913"/>
      <c r="E73" s="913"/>
      <c r="F73" s="913"/>
      <c r="G73" s="913"/>
      <c r="H73" s="913"/>
      <c r="I73" s="913"/>
      <c r="J73" s="913"/>
      <c r="K73" s="913"/>
      <c r="L73" s="913"/>
      <c r="M73" s="913"/>
      <c r="N73" s="913"/>
      <c r="O73" s="913"/>
      <c r="P73" s="913"/>
      <c r="Q73" s="913"/>
      <c r="R73" s="913"/>
      <c r="S73" s="913"/>
      <c r="T73" s="913"/>
      <c r="U73" s="913"/>
      <c r="V73" s="913"/>
      <c r="W73" s="913"/>
      <c r="X73" s="913"/>
      <c r="Y73" s="913"/>
      <c r="Z73" s="913"/>
      <c r="AA73" s="914"/>
    </row>
  </sheetData>
  <mergeCells count="282">
    <mergeCell ref="A63:S64"/>
    <mergeCell ref="T25:AA64"/>
    <mergeCell ref="D62:E62"/>
    <mergeCell ref="F62:G62"/>
    <mergeCell ref="H62:I62"/>
    <mergeCell ref="J62:K62"/>
    <mergeCell ref="L62:M62"/>
    <mergeCell ref="N62:O62"/>
    <mergeCell ref="P62:Q62"/>
    <mergeCell ref="R62:S62"/>
    <mergeCell ref="A44:S45"/>
    <mergeCell ref="A55:S56"/>
    <mergeCell ref="D60:E60"/>
    <mergeCell ref="F60:G60"/>
    <mergeCell ref="H60:I60"/>
    <mergeCell ref="J60:K60"/>
    <mergeCell ref="L60:M60"/>
    <mergeCell ref="N60:O60"/>
    <mergeCell ref="P60:Q60"/>
    <mergeCell ref="R60:S60"/>
    <mergeCell ref="D61:E61"/>
    <mergeCell ref="F61:G61"/>
    <mergeCell ref="H61:I61"/>
    <mergeCell ref="J61:K61"/>
    <mergeCell ref="L61:M61"/>
    <mergeCell ref="N61:O61"/>
    <mergeCell ref="P61:Q61"/>
    <mergeCell ref="R61:S61"/>
    <mergeCell ref="A57:S57"/>
    <mergeCell ref="A58:A59"/>
    <mergeCell ref="B58:B59"/>
    <mergeCell ref="D58:S58"/>
    <mergeCell ref="D59:E59"/>
    <mergeCell ref="F59:G59"/>
    <mergeCell ref="H59:I59"/>
    <mergeCell ref="J59:K59"/>
    <mergeCell ref="L59:M59"/>
    <mergeCell ref="N59:O59"/>
    <mergeCell ref="P59:Q59"/>
    <mergeCell ref="R59:S59"/>
    <mergeCell ref="A54:B54"/>
    <mergeCell ref="D54:E54"/>
    <mergeCell ref="F54:G54"/>
    <mergeCell ref="H54:I54"/>
    <mergeCell ref="J54:K54"/>
    <mergeCell ref="L54:M54"/>
    <mergeCell ref="N54:O54"/>
    <mergeCell ref="P54:Q54"/>
    <mergeCell ref="R54:S54"/>
    <mergeCell ref="A53:B53"/>
    <mergeCell ref="D53:E53"/>
    <mergeCell ref="F53:G53"/>
    <mergeCell ref="H53:I53"/>
    <mergeCell ref="J53:K53"/>
    <mergeCell ref="L53:M53"/>
    <mergeCell ref="N53:O53"/>
    <mergeCell ref="P53:Q53"/>
    <mergeCell ref="R53:S53"/>
    <mergeCell ref="D51:E51"/>
    <mergeCell ref="F51:G51"/>
    <mergeCell ref="H51:I51"/>
    <mergeCell ref="J51:K51"/>
    <mergeCell ref="L51:M51"/>
    <mergeCell ref="N51:O51"/>
    <mergeCell ref="P51:Q51"/>
    <mergeCell ref="R51:S51"/>
    <mergeCell ref="A52:B52"/>
    <mergeCell ref="D52:E52"/>
    <mergeCell ref="F52:G52"/>
    <mergeCell ref="H52:I52"/>
    <mergeCell ref="J52:K52"/>
    <mergeCell ref="L52:M52"/>
    <mergeCell ref="N52:O52"/>
    <mergeCell ref="P52:Q52"/>
    <mergeCell ref="R52:S52"/>
    <mergeCell ref="J50:K50"/>
    <mergeCell ref="L50:M50"/>
    <mergeCell ref="N50:O50"/>
    <mergeCell ref="P50:Q50"/>
    <mergeCell ref="R50:S50"/>
    <mergeCell ref="D49:E49"/>
    <mergeCell ref="F49:G49"/>
    <mergeCell ref="H49:I49"/>
    <mergeCell ref="J49:K49"/>
    <mergeCell ref="L49:M49"/>
    <mergeCell ref="N49:O49"/>
    <mergeCell ref="P49:Q49"/>
    <mergeCell ref="R49:S49"/>
    <mergeCell ref="A25:S26"/>
    <mergeCell ref="A46:S46"/>
    <mergeCell ref="A47:A48"/>
    <mergeCell ref="B47:B48"/>
    <mergeCell ref="D47:S47"/>
    <mergeCell ref="D48:E48"/>
    <mergeCell ref="F48:G48"/>
    <mergeCell ref="H48:I48"/>
    <mergeCell ref="J48:K48"/>
    <mergeCell ref="L48:M48"/>
    <mergeCell ref="N48:O48"/>
    <mergeCell ref="P48:Q48"/>
    <mergeCell ref="R48:S48"/>
    <mergeCell ref="R43:S43"/>
    <mergeCell ref="A43:B43"/>
    <mergeCell ref="D43:E43"/>
    <mergeCell ref="F43:G43"/>
    <mergeCell ref="H43:I43"/>
    <mergeCell ref="J43:K43"/>
    <mergeCell ref="L43:M43"/>
    <mergeCell ref="N43:O43"/>
    <mergeCell ref="P43:Q43"/>
    <mergeCell ref="D36:E36"/>
    <mergeCell ref="F36:G36"/>
    <mergeCell ref="A18:AA18"/>
    <mergeCell ref="A19:A21"/>
    <mergeCell ref="B19:B21"/>
    <mergeCell ref="D19:AA19"/>
    <mergeCell ref="D20:F20"/>
    <mergeCell ref="G20:I20"/>
    <mergeCell ref="J20:L20"/>
    <mergeCell ref="M20:O20"/>
    <mergeCell ref="P20:R20"/>
    <mergeCell ref="S20:U20"/>
    <mergeCell ref="V20:X20"/>
    <mergeCell ref="Y20:AA20"/>
    <mergeCell ref="A72:AA73"/>
    <mergeCell ref="A71:J71"/>
    <mergeCell ref="J65:J70"/>
    <mergeCell ref="P67:AA67"/>
    <mergeCell ref="L68:O68"/>
    <mergeCell ref="P68:AA68"/>
    <mergeCell ref="L69:O69"/>
    <mergeCell ref="P69:AA69"/>
    <mergeCell ref="L70:O70"/>
    <mergeCell ref="P70:AA70"/>
    <mergeCell ref="L71:O71"/>
    <mergeCell ref="P71:AA71"/>
    <mergeCell ref="B69:F69"/>
    <mergeCell ref="G69:I69"/>
    <mergeCell ref="B70:F70"/>
    <mergeCell ref="G70:I70"/>
    <mergeCell ref="A65:I65"/>
    <mergeCell ref="B66:F66"/>
    <mergeCell ref="G66:I66"/>
    <mergeCell ref="B67:F67"/>
    <mergeCell ref="G67:I67"/>
    <mergeCell ref="B68:F68"/>
    <mergeCell ref="G68:I68"/>
    <mergeCell ref="K65:AA65"/>
    <mergeCell ref="L66:O66"/>
    <mergeCell ref="P66:AA66"/>
    <mergeCell ref="L67:O67"/>
    <mergeCell ref="N41:O41"/>
    <mergeCell ref="P41:Q41"/>
    <mergeCell ref="R41:S41"/>
    <mergeCell ref="A42:B42"/>
    <mergeCell ref="D42:E42"/>
    <mergeCell ref="F42:G42"/>
    <mergeCell ref="H42:I42"/>
    <mergeCell ref="J42:K42"/>
    <mergeCell ref="L42:M42"/>
    <mergeCell ref="N42:O42"/>
    <mergeCell ref="A41:B41"/>
    <mergeCell ref="D41:E41"/>
    <mergeCell ref="F41:G41"/>
    <mergeCell ref="H41:I41"/>
    <mergeCell ref="J41:K41"/>
    <mergeCell ref="L41:M41"/>
    <mergeCell ref="P42:Q42"/>
    <mergeCell ref="R42:S42"/>
    <mergeCell ref="D50:E50"/>
    <mergeCell ref="F50:G50"/>
    <mergeCell ref="H50:I50"/>
    <mergeCell ref="H36:I36"/>
    <mergeCell ref="J36:K36"/>
    <mergeCell ref="L36:M36"/>
    <mergeCell ref="N36:O36"/>
    <mergeCell ref="P36:Q36"/>
    <mergeCell ref="R36:S36"/>
    <mergeCell ref="P34:Q34"/>
    <mergeCell ref="R34:S34"/>
    <mergeCell ref="D35:E35"/>
    <mergeCell ref="F35:G35"/>
    <mergeCell ref="H35:I35"/>
    <mergeCell ref="J35:K35"/>
    <mergeCell ref="L35:M35"/>
    <mergeCell ref="N35:O35"/>
    <mergeCell ref="P35:Q35"/>
    <mergeCell ref="R35:S35"/>
    <mergeCell ref="D34:E34"/>
    <mergeCell ref="F34:G34"/>
    <mergeCell ref="H34:I34"/>
    <mergeCell ref="J34:K34"/>
    <mergeCell ref="L34:M34"/>
    <mergeCell ref="N34:O34"/>
    <mergeCell ref="P31:Q31"/>
    <mergeCell ref="R31:S31"/>
    <mergeCell ref="D33:E33"/>
    <mergeCell ref="F33:G33"/>
    <mergeCell ref="H33:I33"/>
    <mergeCell ref="J33:K33"/>
    <mergeCell ref="L33:M33"/>
    <mergeCell ref="N33:O33"/>
    <mergeCell ref="P33:Q33"/>
    <mergeCell ref="R33:S33"/>
    <mergeCell ref="D31:E31"/>
    <mergeCell ref="F31:G31"/>
    <mergeCell ref="H31:I31"/>
    <mergeCell ref="J31:K31"/>
    <mergeCell ref="L31:M31"/>
    <mergeCell ref="N31:O31"/>
    <mergeCell ref="D32:E32"/>
    <mergeCell ref="F32:G32"/>
    <mergeCell ref="H32:I32"/>
    <mergeCell ref="J32:K32"/>
    <mergeCell ref="L32:M32"/>
    <mergeCell ref="N32:O32"/>
    <mergeCell ref="P32:Q32"/>
    <mergeCell ref="R32:S32"/>
    <mergeCell ref="A27:S27"/>
    <mergeCell ref="A28:A29"/>
    <mergeCell ref="B28:B29"/>
    <mergeCell ref="D28:S28"/>
    <mergeCell ref="D29:E29"/>
    <mergeCell ref="F29:G29"/>
    <mergeCell ref="H29:I29"/>
    <mergeCell ref="J29:K29"/>
    <mergeCell ref="P30:Q30"/>
    <mergeCell ref="R30:S30"/>
    <mergeCell ref="L29:M29"/>
    <mergeCell ref="N29:O29"/>
    <mergeCell ref="P29:Q29"/>
    <mergeCell ref="R29:S29"/>
    <mergeCell ref="D30:E30"/>
    <mergeCell ref="F30:G30"/>
    <mergeCell ref="H30:I30"/>
    <mergeCell ref="J30:K30"/>
    <mergeCell ref="L30:M30"/>
    <mergeCell ref="N30:O30"/>
    <mergeCell ref="A1:AA1"/>
    <mergeCell ref="A2:A4"/>
    <mergeCell ref="B2:B4"/>
    <mergeCell ref="D2:AA2"/>
    <mergeCell ref="D3:F3"/>
    <mergeCell ref="G3:I3"/>
    <mergeCell ref="J3:L3"/>
    <mergeCell ref="M3:O3"/>
    <mergeCell ref="P3:R3"/>
    <mergeCell ref="S3:U3"/>
    <mergeCell ref="V3:X3"/>
    <mergeCell ref="Y3:AA3"/>
    <mergeCell ref="D37:E37"/>
    <mergeCell ref="F37:G37"/>
    <mergeCell ref="H37:I37"/>
    <mergeCell ref="J37:K37"/>
    <mergeCell ref="L37:M37"/>
    <mergeCell ref="N37:O37"/>
    <mergeCell ref="P37:Q37"/>
    <mergeCell ref="R37:S37"/>
    <mergeCell ref="D38:E38"/>
    <mergeCell ref="F38:G38"/>
    <mergeCell ref="H38:I38"/>
    <mergeCell ref="J38:K38"/>
    <mergeCell ref="L38:M38"/>
    <mergeCell ref="N38:O38"/>
    <mergeCell ref="P38:Q38"/>
    <mergeCell ref="R38:S38"/>
    <mergeCell ref="D39:E39"/>
    <mergeCell ref="F39:G39"/>
    <mergeCell ref="H39:I39"/>
    <mergeCell ref="J39:K39"/>
    <mergeCell ref="L39:M39"/>
    <mergeCell ref="N39:O39"/>
    <mergeCell ref="P39:Q39"/>
    <mergeCell ref="R39:S39"/>
    <mergeCell ref="D40:E40"/>
    <mergeCell ref="F40:G40"/>
    <mergeCell ref="H40:I40"/>
    <mergeCell ref="J40:K40"/>
    <mergeCell ref="L40:M40"/>
    <mergeCell ref="N40:O40"/>
    <mergeCell ref="P40:Q40"/>
    <mergeCell ref="R40:S40"/>
  </mergeCell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dimension ref="A1:M23"/>
  <sheetViews>
    <sheetView zoomScale="90" zoomScaleNormal="90" workbookViewId="0">
      <selection sqref="A1:M1"/>
    </sheetView>
  </sheetViews>
  <sheetFormatPr defaultRowHeight="15"/>
  <cols>
    <col min="1" max="1" width="6.7109375" style="145" customWidth="1"/>
    <col min="2" max="2" width="50" style="145" bestFit="1" customWidth="1"/>
    <col min="3" max="3" width="63.28515625" style="145" customWidth="1"/>
    <col min="4" max="4" width="20.5703125" style="145" bestFit="1" customWidth="1"/>
    <col min="5" max="5" width="2" style="145" hidden="1" customWidth="1"/>
    <col min="6" max="6" width="8.85546875" style="145" customWidth="1"/>
    <col min="7" max="8" width="8.42578125" style="145" customWidth="1"/>
    <col min="9" max="9" width="9.5703125" style="145" customWidth="1"/>
    <col min="10" max="10" width="10.5703125" style="145" bestFit="1" customWidth="1"/>
    <col min="11" max="11" width="11.7109375" style="145" bestFit="1" customWidth="1"/>
    <col min="12" max="13" width="12.85546875" style="145" bestFit="1" customWidth="1"/>
    <col min="14" max="16384" width="9.140625" style="145"/>
  </cols>
  <sheetData>
    <row r="1" spans="1:13" ht="15.75" customHeight="1" thickBot="1">
      <c r="A1" s="799" t="s">
        <v>242</v>
      </c>
      <c r="B1" s="800"/>
      <c r="C1" s="800"/>
      <c r="D1" s="800"/>
      <c r="E1" s="800"/>
      <c r="F1" s="800"/>
      <c r="G1" s="800"/>
      <c r="H1" s="800"/>
      <c r="I1" s="800"/>
      <c r="J1" s="800"/>
      <c r="K1" s="800"/>
      <c r="L1" s="800"/>
      <c r="M1" s="801"/>
    </row>
    <row r="2" spans="1:13" ht="15.75" customHeight="1">
      <c r="A2" s="951" t="s">
        <v>393</v>
      </c>
      <c r="B2" s="952"/>
      <c r="C2" s="952"/>
      <c r="D2" s="952"/>
      <c r="E2" s="952"/>
      <c r="F2" s="952"/>
      <c r="G2" s="952"/>
      <c r="H2" s="952"/>
      <c r="I2" s="952"/>
      <c r="J2" s="952"/>
      <c r="K2" s="952"/>
      <c r="L2" s="952"/>
      <c r="M2" s="953"/>
    </row>
    <row r="3" spans="1:13" ht="15.75" customHeight="1" thickBot="1">
      <c r="A3" s="954"/>
      <c r="B3" s="955"/>
      <c r="C3" s="955"/>
      <c r="D3" s="955"/>
      <c r="E3" s="955"/>
      <c r="F3" s="955"/>
      <c r="G3" s="955"/>
      <c r="H3" s="955"/>
      <c r="I3" s="955"/>
      <c r="J3" s="955"/>
      <c r="K3" s="955"/>
      <c r="L3" s="955"/>
      <c r="M3" s="956"/>
    </row>
    <row r="4" spans="1:13" ht="15.75" thickBot="1">
      <c r="A4" s="942" t="s">
        <v>0</v>
      </c>
      <c r="B4" s="942" t="s">
        <v>227</v>
      </c>
      <c r="C4" s="949" t="s">
        <v>79</v>
      </c>
      <c r="D4" s="949" t="s">
        <v>240</v>
      </c>
      <c r="E4" s="227">
        <v>0</v>
      </c>
      <c r="F4" s="227" t="s">
        <v>7</v>
      </c>
      <c r="G4" s="249" t="s">
        <v>8</v>
      </c>
      <c r="H4" s="227" t="s">
        <v>9</v>
      </c>
      <c r="I4" s="249" t="s">
        <v>19</v>
      </c>
      <c r="J4" s="227" t="s">
        <v>10</v>
      </c>
      <c r="K4" s="249" t="s">
        <v>11</v>
      </c>
      <c r="L4" s="227" t="s">
        <v>12</v>
      </c>
      <c r="M4" s="232" t="s">
        <v>13</v>
      </c>
    </row>
    <row r="5" spans="1:13" ht="15.75" customHeight="1" thickBot="1">
      <c r="A5" s="942"/>
      <c r="B5" s="950"/>
      <c r="C5" s="824"/>
      <c r="D5" s="824"/>
      <c r="E5" s="885" t="s">
        <v>243</v>
      </c>
      <c r="F5" s="825"/>
      <c r="G5" s="825"/>
      <c r="H5" s="825"/>
      <c r="I5" s="825"/>
      <c r="J5" s="825"/>
      <c r="K5" s="825"/>
      <c r="L5" s="825"/>
      <c r="M5" s="826"/>
    </row>
    <row r="6" spans="1:13" ht="30" customHeight="1">
      <c r="A6" s="943">
        <v>1</v>
      </c>
      <c r="B6" s="743" t="s">
        <v>288</v>
      </c>
      <c r="C6" s="939" t="s">
        <v>301</v>
      </c>
      <c r="D6" s="139" t="s">
        <v>373</v>
      </c>
      <c r="E6" s="220">
        <v>0</v>
      </c>
      <c r="F6" s="148">
        <v>1</v>
      </c>
      <c r="G6" s="158">
        <v>1</v>
      </c>
      <c r="H6" s="148">
        <v>1</v>
      </c>
      <c r="I6" s="158">
        <v>1</v>
      </c>
      <c r="J6" s="148">
        <v>1</v>
      </c>
      <c r="K6" s="158">
        <v>2</v>
      </c>
      <c r="L6" s="148">
        <v>3</v>
      </c>
      <c r="M6" s="148">
        <v>4</v>
      </c>
    </row>
    <row r="7" spans="1:13" ht="30" customHeight="1" thickBot="1">
      <c r="A7" s="943"/>
      <c r="B7" s="946"/>
      <c r="C7" s="940"/>
      <c r="D7" s="143" t="s">
        <v>374</v>
      </c>
      <c r="E7" s="161">
        <v>0</v>
      </c>
      <c r="F7" s="151">
        <v>1</v>
      </c>
      <c r="G7" s="159">
        <v>1</v>
      </c>
      <c r="H7" s="151">
        <v>2</v>
      </c>
      <c r="I7" s="159">
        <v>2</v>
      </c>
      <c r="J7" s="151">
        <v>2</v>
      </c>
      <c r="K7" s="159">
        <v>2</v>
      </c>
      <c r="L7" s="151">
        <v>3</v>
      </c>
      <c r="M7" s="151">
        <v>4</v>
      </c>
    </row>
    <row r="8" spans="1:13" s="155" customFormat="1" ht="15.75" thickBot="1">
      <c r="A8" s="926" t="s">
        <v>241</v>
      </c>
      <c r="B8" s="927"/>
      <c r="C8" s="927"/>
      <c r="D8" s="928"/>
      <c r="E8" s="172">
        <v>0</v>
      </c>
      <c r="F8" s="172">
        <f t="shared" ref="F8:M8" si="0">SUM(F6:F7)</f>
        <v>2</v>
      </c>
      <c r="G8" s="173">
        <f t="shared" si="0"/>
        <v>2</v>
      </c>
      <c r="H8" s="172">
        <f t="shared" si="0"/>
        <v>3</v>
      </c>
      <c r="I8" s="173">
        <f t="shared" si="0"/>
        <v>3</v>
      </c>
      <c r="J8" s="172">
        <f t="shared" si="0"/>
        <v>3</v>
      </c>
      <c r="K8" s="173">
        <f t="shared" si="0"/>
        <v>4</v>
      </c>
      <c r="L8" s="172">
        <f t="shared" si="0"/>
        <v>6</v>
      </c>
      <c r="M8" s="172">
        <f t="shared" si="0"/>
        <v>8</v>
      </c>
    </row>
    <row r="9" spans="1:13">
      <c r="A9" s="944">
        <v>2</v>
      </c>
      <c r="B9" s="947" t="s">
        <v>4</v>
      </c>
      <c r="C9" s="939" t="s">
        <v>302</v>
      </c>
      <c r="D9" s="139" t="s">
        <v>373</v>
      </c>
      <c r="E9" s="220">
        <v>0</v>
      </c>
      <c r="F9" s="152">
        <v>1</v>
      </c>
      <c r="G9" s="153">
        <v>1</v>
      </c>
      <c r="H9" s="152">
        <v>1</v>
      </c>
      <c r="I9" s="153">
        <v>1</v>
      </c>
      <c r="J9" s="152">
        <v>1</v>
      </c>
      <c r="K9" s="153">
        <v>2</v>
      </c>
      <c r="L9" s="152">
        <v>3</v>
      </c>
      <c r="M9" s="152">
        <v>4</v>
      </c>
    </row>
    <row r="10" spans="1:13" ht="30" customHeight="1" thickBot="1">
      <c r="A10" s="945"/>
      <c r="B10" s="948"/>
      <c r="C10" s="940"/>
      <c r="D10" s="143" t="s">
        <v>374</v>
      </c>
      <c r="E10" s="161">
        <v>0</v>
      </c>
      <c r="F10" s="151">
        <v>1</v>
      </c>
      <c r="G10" s="159">
        <v>1</v>
      </c>
      <c r="H10" s="151">
        <v>2</v>
      </c>
      <c r="I10" s="159">
        <v>2</v>
      </c>
      <c r="J10" s="151">
        <v>3</v>
      </c>
      <c r="K10" s="159">
        <v>4</v>
      </c>
      <c r="L10" s="151">
        <v>5</v>
      </c>
      <c r="M10" s="151">
        <v>6</v>
      </c>
    </row>
    <row r="11" spans="1:13" s="155" customFormat="1" ht="15.75" thickBot="1">
      <c r="A11" s="926" t="s">
        <v>241</v>
      </c>
      <c r="B11" s="927"/>
      <c r="C11" s="927"/>
      <c r="D11" s="928"/>
      <c r="E11" s="193">
        <v>0</v>
      </c>
      <c r="F11" s="193">
        <f t="shared" ref="F11:M11" si="1">SUM(F9:F10)</f>
        <v>2</v>
      </c>
      <c r="G11" s="194">
        <f t="shared" si="1"/>
        <v>2</v>
      </c>
      <c r="H11" s="193">
        <f t="shared" si="1"/>
        <v>3</v>
      </c>
      <c r="I11" s="194">
        <f t="shared" si="1"/>
        <v>3</v>
      </c>
      <c r="J11" s="193">
        <f t="shared" si="1"/>
        <v>4</v>
      </c>
      <c r="K11" s="194">
        <f t="shared" si="1"/>
        <v>6</v>
      </c>
      <c r="L11" s="193">
        <f t="shared" si="1"/>
        <v>8</v>
      </c>
      <c r="M11" s="193">
        <f t="shared" si="1"/>
        <v>10</v>
      </c>
    </row>
    <row r="12" spans="1:13" ht="30" customHeight="1">
      <c r="A12" s="934">
        <v>3</v>
      </c>
      <c r="B12" s="932" t="s">
        <v>251</v>
      </c>
      <c r="C12" s="939" t="s">
        <v>304</v>
      </c>
      <c r="D12" s="139" t="s">
        <v>373</v>
      </c>
      <c r="E12" s="222">
        <v>0</v>
      </c>
      <c r="F12" s="146">
        <v>1</v>
      </c>
      <c r="G12" s="157">
        <v>1</v>
      </c>
      <c r="H12" s="146">
        <v>2</v>
      </c>
      <c r="I12" s="157">
        <v>2</v>
      </c>
      <c r="J12" s="146">
        <v>3</v>
      </c>
      <c r="K12" s="157">
        <v>3</v>
      </c>
      <c r="L12" s="146">
        <v>4</v>
      </c>
      <c r="M12" s="171">
        <v>5</v>
      </c>
    </row>
    <row r="13" spans="1:13" ht="30" customHeight="1" thickBot="1">
      <c r="A13" s="935"/>
      <c r="B13" s="933"/>
      <c r="C13" s="940"/>
      <c r="D13" s="195" t="s">
        <v>374</v>
      </c>
      <c r="E13" s="225">
        <v>0</v>
      </c>
      <c r="F13" s="192">
        <v>2</v>
      </c>
      <c r="G13" s="159">
        <v>2</v>
      </c>
      <c r="H13" s="192">
        <v>2</v>
      </c>
      <c r="I13" s="159">
        <v>3</v>
      </c>
      <c r="J13" s="192">
        <v>4</v>
      </c>
      <c r="K13" s="159">
        <v>7</v>
      </c>
      <c r="L13" s="192">
        <v>9</v>
      </c>
      <c r="M13" s="170">
        <v>11</v>
      </c>
    </row>
    <row r="14" spans="1:13" s="155" customFormat="1" ht="15.75" thickBot="1">
      <c r="A14" s="926" t="s">
        <v>241</v>
      </c>
      <c r="B14" s="927"/>
      <c r="C14" s="927"/>
      <c r="D14" s="928"/>
      <c r="E14" s="156">
        <v>0</v>
      </c>
      <c r="F14" s="156">
        <f t="shared" ref="F14:M14" si="2">SUM(F12:F13)</f>
        <v>3</v>
      </c>
      <c r="G14" s="160">
        <f t="shared" si="2"/>
        <v>3</v>
      </c>
      <c r="H14" s="156">
        <f t="shared" si="2"/>
        <v>4</v>
      </c>
      <c r="I14" s="160">
        <f t="shared" si="2"/>
        <v>5</v>
      </c>
      <c r="J14" s="156">
        <f t="shared" si="2"/>
        <v>7</v>
      </c>
      <c r="K14" s="160">
        <f t="shared" si="2"/>
        <v>10</v>
      </c>
      <c r="L14" s="156">
        <f t="shared" si="2"/>
        <v>13</v>
      </c>
      <c r="M14" s="156">
        <f t="shared" si="2"/>
        <v>16</v>
      </c>
    </row>
    <row r="15" spans="1:13">
      <c r="A15" s="934">
        <v>4</v>
      </c>
      <c r="B15" s="932" t="s">
        <v>252</v>
      </c>
      <c r="C15" s="939" t="s">
        <v>305</v>
      </c>
      <c r="D15" s="79" t="s">
        <v>372</v>
      </c>
      <c r="E15" s="146">
        <v>0</v>
      </c>
      <c r="F15" s="146">
        <v>1</v>
      </c>
      <c r="G15" s="157">
        <v>1</v>
      </c>
      <c r="H15" s="146">
        <v>1</v>
      </c>
      <c r="I15" s="157">
        <v>1</v>
      </c>
      <c r="J15" s="146">
        <v>1</v>
      </c>
      <c r="K15" s="157">
        <v>1</v>
      </c>
      <c r="L15" s="146">
        <v>1</v>
      </c>
      <c r="M15" s="171">
        <v>1</v>
      </c>
    </row>
    <row r="16" spans="1:13">
      <c r="A16" s="936"/>
      <c r="B16" s="938"/>
      <c r="C16" s="941"/>
      <c r="D16" s="245" t="s">
        <v>373</v>
      </c>
      <c r="E16" s="147">
        <v>0</v>
      </c>
      <c r="F16" s="147">
        <v>0</v>
      </c>
      <c r="G16" s="168">
        <v>0</v>
      </c>
      <c r="H16" s="147">
        <v>1</v>
      </c>
      <c r="I16" s="168">
        <v>1</v>
      </c>
      <c r="J16" s="147">
        <v>1</v>
      </c>
      <c r="K16" s="168">
        <v>1</v>
      </c>
      <c r="L16" s="147">
        <v>2</v>
      </c>
      <c r="M16" s="169">
        <v>2</v>
      </c>
    </row>
    <row r="17" spans="1:13" ht="15.75" thickBot="1">
      <c r="A17" s="937"/>
      <c r="B17" s="933"/>
      <c r="C17" s="940"/>
      <c r="D17" s="165" t="s">
        <v>374</v>
      </c>
      <c r="E17" s="150">
        <v>0</v>
      </c>
      <c r="F17" s="151">
        <v>1</v>
      </c>
      <c r="G17" s="159">
        <v>1</v>
      </c>
      <c r="H17" s="151">
        <v>1</v>
      </c>
      <c r="I17" s="159">
        <v>2</v>
      </c>
      <c r="J17" s="151">
        <v>2</v>
      </c>
      <c r="K17" s="159">
        <v>2</v>
      </c>
      <c r="L17" s="151">
        <v>2</v>
      </c>
      <c r="M17" s="170">
        <v>2</v>
      </c>
    </row>
    <row r="18" spans="1:13" s="155" customFormat="1" ht="15.75" thickBot="1">
      <c r="A18" s="926" t="s">
        <v>241</v>
      </c>
      <c r="B18" s="927"/>
      <c r="C18" s="927"/>
      <c r="D18" s="928"/>
      <c r="E18" s="156">
        <v>0</v>
      </c>
      <c r="F18" s="156">
        <f t="shared" ref="F18:M18" si="3">SUM(F15:F17)</f>
        <v>2</v>
      </c>
      <c r="G18" s="160">
        <f t="shared" si="3"/>
        <v>2</v>
      </c>
      <c r="H18" s="156">
        <f t="shared" si="3"/>
        <v>3</v>
      </c>
      <c r="I18" s="160">
        <f t="shared" si="3"/>
        <v>4</v>
      </c>
      <c r="J18" s="156">
        <f t="shared" si="3"/>
        <v>4</v>
      </c>
      <c r="K18" s="160">
        <f t="shared" si="3"/>
        <v>4</v>
      </c>
      <c r="L18" s="156">
        <f t="shared" si="3"/>
        <v>5</v>
      </c>
      <c r="M18" s="156">
        <f t="shared" si="3"/>
        <v>5</v>
      </c>
    </row>
    <row r="19" spans="1:13">
      <c r="A19" s="934">
        <v>5</v>
      </c>
      <c r="B19" s="932" t="s">
        <v>312</v>
      </c>
      <c r="C19" s="939" t="s">
        <v>381</v>
      </c>
      <c r="D19" s="79" t="s">
        <v>375</v>
      </c>
      <c r="E19" s="146">
        <v>0</v>
      </c>
      <c r="F19" s="146">
        <v>0</v>
      </c>
      <c r="G19" s="157">
        <v>0</v>
      </c>
      <c r="H19" s="146">
        <v>0</v>
      </c>
      <c r="I19" s="157">
        <v>1</v>
      </c>
      <c r="J19" s="146">
        <v>1</v>
      </c>
      <c r="K19" s="157">
        <v>1</v>
      </c>
      <c r="L19" s="146">
        <v>2</v>
      </c>
      <c r="M19" s="171">
        <v>2</v>
      </c>
    </row>
    <row r="20" spans="1:13">
      <c r="A20" s="936"/>
      <c r="B20" s="938"/>
      <c r="C20" s="941"/>
      <c r="D20" s="245" t="s">
        <v>376</v>
      </c>
      <c r="E20" s="147">
        <v>0</v>
      </c>
      <c r="F20" s="147">
        <v>1</v>
      </c>
      <c r="G20" s="168">
        <v>1</v>
      </c>
      <c r="H20" s="147">
        <v>1</v>
      </c>
      <c r="I20" s="168">
        <v>1</v>
      </c>
      <c r="J20" s="147">
        <v>1</v>
      </c>
      <c r="K20" s="168">
        <v>2</v>
      </c>
      <c r="L20" s="147">
        <v>2</v>
      </c>
      <c r="M20" s="169">
        <v>3</v>
      </c>
    </row>
    <row r="21" spans="1:13" ht="15.75" thickBot="1">
      <c r="A21" s="937"/>
      <c r="B21" s="933"/>
      <c r="C21" s="940"/>
      <c r="D21" s="165" t="s">
        <v>377</v>
      </c>
      <c r="E21" s="150">
        <v>0</v>
      </c>
      <c r="F21" s="258">
        <v>1</v>
      </c>
      <c r="G21" s="159">
        <v>1</v>
      </c>
      <c r="H21" s="258">
        <v>1</v>
      </c>
      <c r="I21" s="159">
        <v>1</v>
      </c>
      <c r="J21" s="258">
        <v>2</v>
      </c>
      <c r="K21" s="159">
        <v>3</v>
      </c>
      <c r="L21" s="258">
        <v>4</v>
      </c>
      <c r="M21" s="170">
        <v>5</v>
      </c>
    </row>
    <row r="22" spans="1:13" s="155" customFormat="1" ht="15.75" thickBot="1">
      <c r="A22" s="926" t="s">
        <v>241</v>
      </c>
      <c r="B22" s="927"/>
      <c r="C22" s="927"/>
      <c r="D22" s="928"/>
      <c r="E22" s="156">
        <v>0</v>
      </c>
      <c r="F22" s="156">
        <f t="shared" ref="F22:M22" si="4">SUM(F19:F21)</f>
        <v>2</v>
      </c>
      <c r="G22" s="160">
        <f t="shared" si="4"/>
        <v>2</v>
      </c>
      <c r="H22" s="156">
        <f t="shared" si="4"/>
        <v>2</v>
      </c>
      <c r="I22" s="160">
        <f t="shared" si="4"/>
        <v>3</v>
      </c>
      <c r="J22" s="156">
        <f t="shared" si="4"/>
        <v>4</v>
      </c>
      <c r="K22" s="160">
        <f t="shared" si="4"/>
        <v>6</v>
      </c>
      <c r="L22" s="156">
        <f t="shared" si="4"/>
        <v>8</v>
      </c>
      <c r="M22" s="156">
        <f t="shared" si="4"/>
        <v>10</v>
      </c>
    </row>
    <row r="23" spans="1:13" s="155" customFormat="1" ht="15.75" thickBot="1">
      <c r="A23" s="929" t="s">
        <v>225</v>
      </c>
      <c r="B23" s="930"/>
      <c r="C23" s="930"/>
      <c r="D23" s="931"/>
      <c r="E23" s="154">
        <v>0</v>
      </c>
      <c r="F23" s="154">
        <f t="shared" ref="F23:M23" si="5">F8+F11+F14+F18+F22</f>
        <v>11</v>
      </c>
      <c r="G23" s="154">
        <f t="shared" si="5"/>
        <v>11</v>
      </c>
      <c r="H23" s="154">
        <f t="shared" si="5"/>
        <v>15</v>
      </c>
      <c r="I23" s="154">
        <f t="shared" si="5"/>
        <v>18</v>
      </c>
      <c r="J23" s="154">
        <f t="shared" si="5"/>
        <v>22</v>
      </c>
      <c r="K23" s="154">
        <f t="shared" si="5"/>
        <v>30</v>
      </c>
      <c r="L23" s="154">
        <f t="shared" si="5"/>
        <v>40</v>
      </c>
      <c r="M23" s="154">
        <f t="shared" si="5"/>
        <v>49</v>
      </c>
    </row>
  </sheetData>
  <mergeCells count="28">
    <mergeCell ref="A1:M1"/>
    <mergeCell ref="A4:A5"/>
    <mergeCell ref="A6:A7"/>
    <mergeCell ref="A9:A10"/>
    <mergeCell ref="B6:B7"/>
    <mergeCell ref="B9:B10"/>
    <mergeCell ref="D4:D5"/>
    <mergeCell ref="E5:M5"/>
    <mergeCell ref="B4:B5"/>
    <mergeCell ref="C6:C7"/>
    <mergeCell ref="C9:C10"/>
    <mergeCell ref="C4:C5"/>
    <mergeCell ref="A2:M3"/>
    <mergeCell ref="A8:D8"/>
    <mergeCell ref="A11:D11"/>
    <mergeCell ref="A14:D14"/>
    <mergeCell ref="A18:D18"/>
    <mergeCell ref="A22:D22"/>
    <mergeCell ref="A23:D23"/>
    <mergeCell ref="B12:B13"/>
    <mergeCell ref="A12:A13"/>
    <mergeCell ref="A19:A21"/>
    <mergeCell ref="B19:B21"/>
    <mergeCell ref="A15:A17"/>
    <mergeCell ref="B15:B17"/>
    <mergeCell ref="C12:C13"/>
    <mergeCell ref="C15:C17"/>
    <mergeCell ref="C19:C21"/>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Cost Estimate Sheet</vt:lpstr>
      <vt:lpstr>Project Plan &amp; Timelines</vt:lpstr>
      <vt:lpstr>Summary</vt:lpstr>
      <vt:lpstr>Requirements at Client Side</vt:lpstr>
      <vt:lpstr>Setting up of Units</vt:lpstr>
      <vt:lpstr>Operations Cost</vt:lpstr>
      <vt:lpstr>Deployment Infra-eOffice</vt:lpstr>
      <vt:lpstr>Deployment Infra-SPARROW</vt:lpstr>
      <vt:lpstr>Manpower Resources</vt:lpstr>
      <vt:lpstr>Indicative Work Profiles</vt:lpstr>
      <vt:lpstr>Infrastructure</vt:lpstr>
      <vt:lpstr>Gap Assessment</vt:lpstr>
      <vt:lpstr>GEM LINKS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2019-12-10T16:10:31Z</dcterms:modified>
</cp:coreProperties>
</file>